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oberndoerfer\Desktop\"/>
    </mc:Choice>
  </mc:AlternateContent>
  <bookViews>
    <workbookView xWindow="240" yWindow="855" windowWidth="15600" windowHeight="6690" tabRatio="789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externalReferences>
    <externalReference r:id="rId10"/>
  </externalReference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52511" iterate="1" calcOnSave="0"/>
</workbook>
</file>

<file path=xl/calcChain.xml><?xml version="1.0" encoding="utf-8"?>
<calcChain xmlns="http://schemas.openxmlformats.org/spreadsheetml/2006/main">
  <c r="P26" i="7" l="1"/>
  <c r="O26" i="7"/>
  <c r="O25" i="7"/>
  <c r="P14" i="7"/>
  <c r="O14" i="7"/>
  <c r="N26" i="7"/>
  <c r="M26" i="7"/>
  <c r="N25" i="7"/>
  <c r="M25" i="7"/>
  <c r="N14" i="7"/>
  <c r="M14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R25" i="7"/>
  <c r="S25" i="7"/>
  <c r="T25" i="7"/>
  <c r="U25" i="7"/>
  <c r="V25" i="7"/>
  <c r="W25" i="7"/>
  <c r="R26" i="7"/>
  <c r="S26" i="7"/>
  <c r="T26" i="7"/>
  <c r="U26" i="7"/>
  <c r="V26" i="7"/>
  <c r="W26" i="7"/>
  <c r="X26" i="7" l="1"/>
  <c r="Q26" i="7"/>
  <c r="X25" i="7"/>
  <c r="Q25" i="7"/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K53" i="18"/>
  <c r="D32" i="18"/>
  <c r="H31" i="18" s="1"/>
  <c r="E63" i="18"/>
  <c r="G63" i="18"/>
  <c r="J63" i="18"/>
  <c r="M63" i="18"/>
  <c r="I53" i="18"/>
  <c r="N53" i="18"/>
  <c r="E53" i="18"/>
  <c r="J53" i="18"/>
  <c r="F63" i="18"/>
  <c r="K63" i="18"/>
  <c r="D22" i="18"/>
  <c r="F21" i="18" s="1"/>
  <c r="G53" i="18"/>
  <c r="M53" i="18"/>
  <c r="I63" i="18"/>
  <c r="N63" i="18"/>
  <c r="H53" i="18"/>
  <c r="H63" i="18"/>
  <c r="D24" i="15"/>
  <c r="C23" i="15"/>
  <c r="I31" i="18" l="1"/>
  <c r="K21" i="18"/>
  <c r="M31" i="18"/>
  <c r="L21" i="18"/>
  <c r="N31" i="18"/>
  <c r="I21" i="18"/>
  <c r="G31" i="18"/>
  <c r="M21" i="18"/>
  <c r="L31" i="18"/>
  <c r="J21" i="18"/>
  <c r="G21" i="18"/>
  <c r="N21" i="18"/>
  <c r="D56" i="18"/>
  <c r="J55" i="18" s="1"/>
  <c r="F31" i="18"/>
  <c r="K31" i="18"/>
  <c r="J31" i="18"/>
  <c r="H21" i="18"/>
  <c r="E21" i="18" s="1"/>
  <c r="D66" i="18"/>
  <c r="K65" i="18" s="1"/>
  <c r="F69" i="17"/>
  <c r="G69" i="17"/>
  <c r="H69" i="17"/>
  <c r="I69" i="17"/>
  <c r="J69" i="17"/>
  <c r="K69" i="17"/>
  <c r="L69" i="17"/>
  <c r="M69" i="17"/>
  <c r="N69" i="17"/>
  <c r="E69" i="17"/>
  <c r="N55" i="18" l="1"/>
  <c r="E31" i="18"/>
  <c r="I55" i="18"/>
  <c r="K55" i="18"/>
  <c r="M55" i="18"/>
  <c r="H55" i="18"/>
  <c r="F55" i="18"/>
  <c r="G55" i="18"/>
  <c r="M65" i="18"/>
  <c r="L55" i="18"/>
  <c r="L65" i="18"/>
  <c r="I65" i="18"/>
  <c r="N65" i="18"/>
  <c r="H65" i="18"/>
  <c r="G6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S12" i="7"/>
  <c r="T12" i="7"/>
  <c r="U12" i="7"/>
  <c r="V12" i="7"/>
  <c r="W12" i="7"/>
  <c r="R12" i="7"/>
  <c r="E55" i="18" l="1"/>
  <c r="E65" i="18"/>
  <c r="X12" i="7"/>
  <c r="X21" i="7"/>
  <c r="X13" i="7"/>
  <c r="X11" i="7"/>
  <c r="X24" i="7"/>
  <c r="X23" i="7"/>
  <c r="X20" i="7"/>
  <c r="X19" i="7"/>
  <c r="X16" i="7"/>
  <c r="X15" i="7"/>
  <c r="X17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11" i="7" l="1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8" i="7" l="1"/>
  <c r="Q13" i="7"/>
  <c r="Q15" i="7"/>
  <c r="Q11" i="7"/>
  <c r="Q20" i="7"/>
  <c r="Q12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<sst xmlns="http://schemas.openxmlformats.org/spreadsheetml/2006/main" count="1379" uniqueCount="680">
  <si>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</si>
  <si>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</si>
  <si>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</si>
  <si>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</si>
  <si>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</si>
  <si>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</si>
  <si>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</si>
  <si>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</si>
  <si>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</si>
  <si>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</si>
  <si>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</si>
  <si>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</si>
  <si>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</si>
  <si>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</si>
  <si>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</si>
  <si>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</si>
  <si>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</si>
  <si>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</si>
  <si>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</si>
  <si>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</si>
  <si>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</si>
  <si>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</si>
  <si>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</si>
  <si>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</si>
  <si>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</si>
  <si>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</si>
  <si>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</si>
  <si>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</si>
  <si>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</si>
  <si>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</si>
  <si>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</si>
  <si>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</si>
  <si>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</si>
  <si>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</si>
  <si>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</si>
  <si>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</si>
  <si>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</si>
  <si>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</si>
  <si>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</si>
  <si>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</si>
  <si>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</si>
  <si>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</si>
  <si>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</si>
  <si>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</si>
  <si>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</si>
  <si>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</si>
  <si>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</si>
  <si>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</si>
  <si>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</si>
  <si>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</si>
  <si>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</si>
  <si>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</si>
  <si>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</si>
  <si>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</si>
  <si>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</si>
  <si>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</si>
  <si>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</si>
  <si>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</si>
  <si>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</si>
  <si>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</si>
  <si>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</si>
  <si>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</si>
  <si>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</si>
  <si>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</si>
  <si>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</si>
  <si>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</si>
  <si>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</si>
  <si>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</si>
  <si>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</si>
  <si>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</si>
  <si>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</si>
  <si>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</si>
  <si>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</si>
  <si>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</si>
  <si>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</si>
  <si>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</si>
  <si>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</si>
  <si>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</si>
  <si>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</si>
  <si>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</si>
  <si>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</si>
  <si>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</si>
  <si>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</si>
  <si>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</si>
  <si>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</si>
  <si>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</si>
  <si>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</si>
  <si>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</si>
  <si>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</si>
  <si>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</si>
  <si>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</si>
  <si>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</si>
  <si>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</si>
  <si>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</si>
  <si>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</si>
  <si>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</si>
  <si>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</si>
  <si>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</si>
  <si>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</si>
  <si>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</si>
  <si>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</si>
  <si>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</si>
  <si>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</si>
  <si>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</si>
  <si>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</si>
  <si>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</si>
  <si>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</si>
  <si>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</si>
  <si>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</si>
  <si>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</si>
  <si>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</si>
  <si>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</si>
  <si>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</si>
  <si>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</si>
  <si>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</si>
  <si>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</si>
  <si>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</si>
  <si>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</si>
  <si>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</si>
  <si>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</si>
  <si>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</si>
  <si>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</si>
  <si>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</si>
  <si>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</si>
  <si>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</si>
  <si>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</si>
  <si>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</si>
  <si>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</si>
  <si>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</si>
  <si>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</si>
  <si>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</si>
  <si>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</si>
  <si>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</si>
  <si>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</si>
  <si>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</si>
  <si>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</si>
  <si>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</si>
  <si>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</si>
  <si>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</si>
  <si>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</si>
  <si>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</si>
  <si>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</si>
  <si>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</si>
  <si>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</si>
  <si>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</si>
  <si>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</si>
  <si>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</si>
  <si>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</si>
  <si>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</si>
  <si>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</si>
  <si>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</si>
  <si>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</si>
  <si>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</si>
  <si>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</si>
  <si>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</si>
  <si>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</si>
  <si>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</si>
  <si>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</si>
  <si>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</si>
  <si>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</si>
  <si>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</si>
  <si>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</si>
  <si>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</si>
  <si>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</si>
  <si>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</si>
  <si>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</si>
  <si>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</si>
  <si>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</si>
  <si>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</si>
  <si>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</si>
  <si>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</si>
  <si>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</si>
  <si>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</si>
  <si>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</si>
  <si>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</si>
  <si>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</si>
  <si>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</si>
  <si>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</si>
  <si>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</si>
  <si>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</si>
  <si>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</si>
  <si>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</si>
  <si>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</si>
  <si>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</si>
  <si>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</si>
  <si>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</si>
  <si>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</si>
  <si>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</si>
  <si>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</si>
  <si>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</si>
  <si>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</si>
  <si>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</si>
  <si>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</si>
  <si>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</si>
  <si>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</si>
  <si>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</si>
  <si>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</si>
  <si>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</si>
  <si>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</si>
  <si>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</si>
  <si>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</si>
  <si>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</si>
  <si>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</si>
  <si>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</si>
  <si>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</si>
  <si>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</si>
  <si>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</si>
  <si>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</si>
  <si>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</si>
  <si>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</si>
  <si>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</si>
  <si>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</si>
  <si>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</si>
  <si>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</si>
  <si>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</si>
  <si>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</si>
  <si>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</si>
  <si>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</si>
  <si>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</si>
  <si>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</si>
  <si>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</si>
  <si>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</si>
  <si>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</si>
  <si>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</si>
  <si>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</si>
  <si>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</si>
  <si>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</si>
  <si>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</si>
  <si>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</si>
  <si>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</si>
  <si>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</si>
  <si>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</si>
  <si>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</si>
  <si>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</si>
  <si>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</si>
  <si>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</si>
  <si>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</si>
  <si>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</si>
  <si>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</si>
  <si>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</si>
  <si>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</si>
  <si>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</si>
  <si>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</si>
  <si>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</si>
  <si>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</si>
  <si>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</si>
  <si>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</si>
  <si>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</si>
  <si>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</si>
  <si>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</si>
  <si>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</si>
  <si>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</si>
  <si>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</si>
  <si>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</si>
  <si>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</si>
  <si>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</si>
  <si>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</si>
  <si>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</si>
  <si>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</si>
  <si>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</si>
  <si>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</si>
  <si>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</si>
  <si>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</si>
  <si>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</si>
  <si>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</si>
  <si>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</si>
  <si>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</si>
  <si>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</si>
  <si>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</si>
  <si>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</si>
  <si>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</si>
  <si>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</si>
  <si>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</si>
  <si>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</si>
  <si>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</si>
  <si>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</si>
  <si>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</si>
  <si>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</si>
  <si>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</si>
  <si>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</si>
  <si>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</si>
  <si>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</si>
  <si>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</si>
  <si>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</si>
  <si>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</si>
  <si>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</si>
  <si>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</si>
  <si>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</si>
  <si>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</si>
  <si>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</si>
  <si>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</si>
  <si>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</si>
  <si>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</si>
  <si>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</si>
  <si>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</si>
  <si>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</si>
  <si>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</si>
  <si>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</si>
  <si>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</si>
  <si>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</si>
  <si>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</si>
  <si>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</si>
  <si>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</si>
  <si>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</si>
  <si>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</si>
  <si>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</si>
  <si>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</si>
  <si>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</si>
  <si>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</si>
  <si>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</si>
  <si>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</si>
  <si>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</si>
  <si>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</si>
  <si>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</si>
  <si>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</si>
  <si>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</si>
  <si>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</si>
  <si>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</si>
  <si>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</si>
  <si>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</si>
  <si>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</si>
  <si>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</si>
  <si>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</si>
  <si>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</si>
  <si>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</si>
  <si>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</si>
  <si>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</si>
  <si>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</si>
  <si>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</si>
  <si>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</si>
  <si>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</si>
  <si>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</si>
  <si>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</si>
  <si>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</si>
  <si>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</si>
  <si>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</si>
  <si>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</si>
  <si>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</si>
  <si>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</si>
  <si>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</si>
  <si>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</si>
  <si>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</si>
  <si>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</si>
  <si>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</si>
  <si>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</si>
  <si>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</si>
  <si>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</si>
  <si>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</si>
  <si>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</si>
  <si>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</si>
  <si>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</si>
  <si>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</si>
  <si>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</si>
  <si>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</si>
  <si>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</si>
  <si>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</si>
  <si>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</si>
  <si>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</si>
  <si>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</si>
  <si>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</si>
  <si>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</si>
  <si>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</si>
  <si>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</si>
  <si>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</si>
  <si>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</si>
  <si>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</si>
  <si>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</si>
  <si>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</si>
  <si>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</si>
  <si>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</si>
  <si>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</si>
  <si>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</si>
  <si>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</si>
  <si>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</si>
  <si>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</si>
  <si>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</si>
  <si>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</si>
  <si>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</si>
  <si>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</si>
  <si>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</si>
  <si>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</si>
  <si>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</si>
  <si>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</si>
  <si>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</si>
  <si>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</si>
  <si>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</si>
  <si>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</si>
  <si>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</si>
  <si>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</si>
  <si>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</si>
  <si>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</si>
  <si>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</si>
  <si>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</si>
  <si>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</si>
  <si>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</si>
  <si>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</si>
  <si>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</si>
  <si>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</si>
  <si>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</si>
  <si>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</si>
  <si>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</si>
  <si>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</si>
  <si>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</si>
  <si>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</si>
  <si>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</si>
  <si>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</si>
  <si>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</si>
  <si>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</si>
  <si>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</si>
  <si>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</si>
  <si>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</si>
  <si>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</si>
  <si>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</si>
  <si>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</si>
  <si>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</si>
  <si>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</si>
  <si>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</si>
  <si>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</si>
  <si>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</si>
  <si>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</si>
  <si>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</si>
  <si>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</si>
  <si>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</si>
  <si>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</si>
  <si>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</si>
  <si>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</si>
  <si>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</si>
  <si>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</si>
  <si>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</si>
  <si>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</si>
  <si>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</si>
  <si>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</si>
  <si>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</si>
  <si>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</si>
  <si>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</si>
  <si>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</si>
  <si>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</si>
  <si>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</si>
  <si>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</si>
  <si>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</si>
  <si>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</si>
  <si>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</si>
  <si>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</si>
  <si>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</si>
  <si>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</si>
  <si>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</si>
  <si>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</si>
  <si>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</si>
  <si>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</si>
  <si>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</si>
  <si>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</si>
  <si>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</si>
  <si>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</si>
  <si>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</si>
  <si>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</si>
  <si>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</si>
  <si>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</si>
  <si>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</si>
  <si>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</si>
  <si>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</si>
  <si>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</si>
  <si>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</si>
  <si>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</si>
  <si>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</si>
  <si>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</si>
  <si>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</si>
  <si>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</si>
  <si>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</si>
  <si>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</si>
  <si>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</si>
  <si>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</si>
  <si>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</si>
  <si>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</si>
  <si>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</si>
  <si>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</si>
  <si>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</si>
  <si>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</si>
  <si>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</si>
  <si>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</si>
  <si>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</si>
  <si>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</si>
  <si>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</si>
  <si>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</si>
  <si>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</si>
  <si>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</si>
  <si>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</si>
  <si>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</si>
  <si>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</si>
  <si>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</si>
  <si>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</si>
  <si>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</si>
  <si>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</si>
  <si>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</si>
  <si>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</si>
  <si>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</si>
  <si>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</si>
  <si>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</si>
  <si>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</si>
  <si>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</si>
  <si>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</si>
  <si>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</si>
  <si>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</si>
  <si>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</si>
  <si>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</si>
  <si>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</si>
  <si>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</si>
  <si>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</si>
  <si>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</si>
  <si>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</si>
  <si>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</si>
  <si>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</si>
  <si>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</si>
  <si>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</si>
  <si>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</si>
  <si>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</si>
  <si>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</si>
  <si>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</si>
  <si>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</si>
  <si>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</si>
  <si>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</si>
  <si>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</si>
  <si>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</si>
  <si>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</si>
  <si>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</si>
  <si>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</si>
  <si>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</si>
  <si>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</si>
  <si>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</si>
  <si>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</si>
  <si>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</si>
  <si>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</si>
  <si>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</si>
  <si>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</si>
  <si>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</si>
  <si>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</si>
  <si>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</si>
  <si>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</si>
  <si>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</si>
  <si>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</si>
  <si>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</si>
  <si>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</si>
  <si>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</si>
  <si>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</si>
  <si>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</si>
  <si>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</si>
  <si>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</si>
  <si>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</si>
  <si>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</si>
  <si>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</si>
  <si>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</si>
  <si>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</si>
  <si>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</si>
  <si>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</si>
  <si>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</si>
  <si>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</si>
  <si>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</si>
  <si>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</si>
  <si>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</si>
  <si>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</si>
  <si>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</si>
  <si>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</si>
  <si>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</si>
  <si>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</si>
  <si>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</si>
  <si>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</si>
  <si>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</si>
  <si>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</si>
  <si>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</si>
  <si>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</si>
  <si>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</si>
  <si>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</si>
  <si>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</si>
  <si>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</si>
  <si>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</si>
  <si>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</si>
  <si>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</si>
  <si>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</si>
  <si>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</si>
  <si>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</si>
  <si>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</si>
  <si>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</si>
  <si>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</si>
  <si>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</si>
  <si>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</si>
  <si>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</si>
  <si>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</si>
  <si>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</si>
  <si>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</si>
  <si>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</si>
  <si>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</si>
  <si>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</si>
  <si>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</si>
  <si>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</si>
  <si>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</si>
  <si>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</si>
  <si>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</si>
  <si>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</si>
  <si>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</si>
  <si>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</si>
  <si>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</si>
  <si>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</si>
  <si>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</si>
  <si>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</si>
  <si>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</si>
  <si>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</si>
  <si>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</si>
  <si>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</si>
  <si>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</si>
  <si>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</si>
  <si>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</si>
  <si>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</si>
  <si>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</si>
  <si>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</si>
  <si>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</si>
  <si>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</si>
  <si>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</si>
  <si>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</si>
  <si>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</si>
  <si>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</si>
  <si>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</si>
  <si>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</si>
  <si>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</si>
  <si>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</si>
  <si>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</si>
  <si>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</si>
  <si>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</si>
  <si>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</si>
  <si>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</si>
  <si>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</si>
  <si>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</si>
  <si>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</si>
  <si>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</si>
  <si>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</si>
  <si>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</si>
  <si>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</si>
  <si>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</si>
  <si>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</si>
  <si>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</si>
  <si>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</si>
  <si>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</si>
  <si>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</si>
  <si>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</si>
  <si>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</si>
  <si>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</si>
  <si>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</si>
  <si>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</si>
  <si>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</si>
  <si>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</si>
  <si>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</si>
  <si>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</si>
  <si>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</si>
  <si>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</si>
  <si>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</si>
  <si>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</si>
  <si>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</si>
  <si>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</si>
  <si>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</si>
  <si>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Philipp Oberndörfer</t>
  </si>
  <si>
    <t>Gollhofen</t>
  </si>
  <si>
    <t>Erdgas Uffenheim GmbH &amp; Co. KG</t>
  </si>
  <si>
    <t>9870103100002</t>
  </si>
  <si>
    <t>Geckenheimer Steig 13</t>
  </si>
  <si>
    <t>D-97215</t>
  </si>
  <si>
    <t>Uffenheim</t>
  </si>
  <si>
    <t>oberndoerfer@swuffenheim.de</t>
  </si>
  <si>
    <t>09842 / 98 58 80</t>
  </si>
  <si>
    <t>NCHN007010310000</t>
  </si>
  <si>
    <t>K4091</t>
  </si>
  <si>
    <t>DE_GBA03</t>
  </si>
  <si>
    <t>DE_GBH03</t>
  </si>
  <si>
    <t>DE_GKO03</t>
  </si>
  <si>
    <t>DE_GGB03</t>
  </si>
  <si>
    <t>DE_GGA03</t>
  </si>
  <si>
    <t>DE_GHA03</t>
  </si>
  <si>
    <t>DE_GMF03</t>
  </si>
  <si>
    <t>DE_GMK03</t>
  </si>
  <si>
    <t>DE_GPD03</t>
  </si>
  <si>
    <t>DE_GBD03</t>
  </si>
  <si>
    <t>DE_GWA03</t>
  </si>
  <si>
    <t>DE_GHD03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</si>
</sst>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  <numFmt numFmtId="197" formatCode="_-* #,##0.00\ &quot;€&quot;_-;\-* #,##0.00\ &quot;€&quot;_-;_-* &quot;-&quot;??\ &quot;€&quot;_-;_-@_-"/>
    <numFmt numFmtId="198" formatCode="_-* #,##0.00\ _€_-;\-* #,##0.00\ _€_-;_-* &quot;-&quot;??\ _€_-;_-@_-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8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198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198" fontId="28" fillId="0" borderId="0" applyFont="0" applyFill="0" applyBorder="0" applyAlignment="0" applyProtection="0"/>
    <xf numFmtId="197" fontId="7" fillId="0" borderId="0" applyFont="0" applyFill="0" applyBorder="0" applyAlignment="0" applyProtection="0"/>
    <xf numFmtId="198" fontId="31" fillId="0" borderId="0" applyFont="0" applyFill="0" applyBorder="0" applyAlignment="0" applyProtection="0"/>
  </cellStyleXfs>
  <cellXfs count="35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8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9" xfId="0" applyNumberFormat="1" applyFont="1" applyFill="1" applyBorder="1" applyAlignment="1" applyProtection="1">
      <alignment horizontal="center" vertical="center"/>
      <protection locked="0"/>
    </xf>
    <xf numFmtId="192" fontId="0" fillId="71" borderId="73" xfId="0" applyNumberFormat="1" applyFont="1" applyFill="1" applyBorder="1" applyAlignment="1" applyProtection="1">
      <alignment horizontal="center" vertical="center"/>
      <protection locked="0"/>
    </xf>
    <xf numFmtId="183" fontId="0" fillId="71" borderId="7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168" fontId="0" fillId="71" borderId="79" xfId="0" applyNumberFormat="1" applyFont="1" applyFill="1" applyBorder="1" applyAlignment="1" applyProtection="1">
      <alignment horizontal="center" vertical="center"/>
      <protection locked="0"/>
    </xf>
  </cellXfs>
  <cellStyles count="158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Euro 2 2" xfId="156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2 2 2" xfId="157"/>
    <cellStyle name="Komma 2 3" xfId="154"/>
    <cellStyle name="Komma 3" xfId="70"/>
    <cellStyle name="Komma 3 2" xfId="155"/>
    <cellStyle name="Komma 4" xfId="153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91"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erndoerfer/Downloads/SLP-Gas-Verfahrensspezifische-Parameter-SWW-07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Netzbetreiber"/>
      <sheetName val="SLP-Verfahren"/>
      <sheetName val="SLP-Temp-Gebiet #01"/>
      <sheetName val="SLP-Temp-Gebiet #02"/>
      <sheetName val="SLP-Profile"/>
      <sheetName val="SLP-Feiertage"/>
      <sheetName val="BDEW-Standard"/>
      <sheetName val="Wochentag F(WT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B3" t="str">
            <v>DE_HEF03</v>
          </cell>
          <cell r="C3" t="str">
            <v>D13</v>
          </cell>
          <cell r="D3" t="str">
            <v>D13/HEF03</v>
          </cell>
          <cell r="E3">
            <v>3.0469694600000001</v>
          </cell>
          <cell r="F3">
            <v>-37.183314129999999</v>
          </cell>
          <cell r="G3">
            <v>5.6727846619999998</v>
          </cell>
          <cell r="H3">
            <v>9.6193059999999997E-2</v>
          </cell>
          <cell r="I3">
            <v>40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B4" t="str">
            <v>DE_HEF04</v>
          </cell>
          <cell r="C4" t="str">
            <v>D14</v>
          </cell>
          <cell r="D4" t="str">
            <v>D14/HEF04</v>
          </cell>
          <cell r="E4">
            <v>3.1850191300000001</v>
          </cell>
          <cell r="F4">
            <v>-37.412415490000001</v>
          </cell>
          <cell r="G4">
            <v>6.1723178729999999</v>
          </cell>
          <cell r="H4">
            <v>7.6109594000000003E-2</v>
          </cell>
          <cell r="I4">
            <v>40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 t="str">
            <v>DE_HEF05</v>
          </cell>
          <cell r="C5" t="str">
            <v>D15</v>
          </cell>
          <cell r="D5" t="str">
            <v>D15/HEF05</v>
          </cell>
          <cell r="E5">
            <v>3.3456666720000001</v>
          </cell>
          <cell r="F5">
            <v>-37.52683159</v>
          </cell>
          <cell r="G5">
            <v>6.4328936829999996</v>
          </cell>
          <cell r="H5">
            <v>5.6256618000000001E-2</v>
          </cell>
          <cell r="I5">
            <v>40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 t="str">
            <v>DE_HEF33</v>
          </cell>
          <cell r="C6" t="str">
            <v>1D3</v>
          </cell>
          <cell r="D6" t="str">
            <v>SigLinDe FfE/'HEF03'</v>
          </cell>
          <cell r="E6">
            <v>1.6209544222121799</v>
          </cell>
          <cell r="F6">
            <v>-37.183314129999999</v>
          </cell>
          <cell r="G6">
            <v>5.6727846619999998</v>
          </cell>
          <cell r="H6">
            <v>7.16431179426293E-2</v>
          </cell>
          <cell r="I6">
            <v>40</v>
          </cell>
          <cell r="J6">
            <v>-4.9570015603147999E-2</v>
          </cell>
          <cell r="K6">
            <v>0.84010145808052905</v>
          </cell>
          <cell r="L6">
            <v>-2.20902646706885E-3</v>
          </cell>
          <cell r="M6">
            <v>0.10744679624398799</v>
          </cell>
        </row>
        <row r="7">
          <cell r="B7" t="str">
            <v>DE_HEF34</v>
          </cell>
          <cell r="C7" t="str">
            <v>1D4</v>
          </cell>
          <cell r="D7" t="str">
            <v>SigLinDe FfE/'HEF04'</v>
          </cell>
          <cell r="E7">
            <v>1.3819663042902499</v>
          </cell>
          <cell r="F7">
            <v>-37.412415490000001</v>
          </cell>
          <cell r="G7">
            <v>6.1723178729999999</v>
          </cell>
          <cell r="H7">
            <v>3.9628356395288999E-2</v>
          </cell>
          <cell r="I7">
            <v>40</v>
          </cell>
          <cell r="J7">
            <v>-6.7215872937749402E-2</v>
          </cell>
          <cell r="K7">
            <v>1.1167138385159201</v>
          </cell>
          <cell r="L7">
            <v>-1.9981647687711602E-3</v>
          </cell>
          <cell r="M7">
            <v>0.135506974393588</v>
          </cell>
        </row>
        <row r="8">
          <cell r="B8" t="str">
            <v>DE_HMF03</v>
          </cell>
          <cell r="C8" t="str">
            <v>D23</v>
          </cell>
          <cell r="D8" t="str">
            <v>D23/HMF03</v>
          </cell>
          <cell r="E8">
            <v>2.387761791</v>
          </cell>
          <cell r="F8">
            <v>-34.721360509999997</v>
          </cell>
          <cell r="G8">
            <v>5.8164304019999999</v>
          </cell>
          <cell r="H8">
            <v>0.120819368</v>
          </cell>
          <cell r="I8">
            <v>40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DE_HMF04</v>
          </cell>
          <cell r="C9" t="str">
            <v>D24</v>
          </cell>
          <cell r="D9" t="str">
            <v>D24/HMF04</v>
          </cell>
          <cell r="E9">
            <v>2.5187775189999999</v>
          </cell>
          <cell r="F9">
            <v>-35.033375419999999</v>
          </cell>
          <cell r="G9">
            <v>6.224063396</v>
          </cell>
          <cell r="H9">
            <v>0.10107817199999999</v>
          </cell>
          <cell r="I9">
            <v>40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 t="str">
            <v>DE_HMF05</v>
          </cell>
          <cell r="C10" t="str">
            <v>D25</v>
          </cell>
          <cell r="D10" t="str">
            <v>D25/HMF05</v>
          </cell>
          <cell r="E10">
            <v>2.656440592</v>
          </cell>
          <cell r="F10">
            <v>-35.251692669999997</v>
          </cell>
          <cell r="G10">
            <v>6.5182658619999998</v>
          </cell>
          <cell r="H10">
            <v>8.1205866000000002E-2</v>
          </cell>
          <cell r="I10">
            <v>40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DE_HMF33</v>
          </cell>
          <cell r="C11" t="str">
            <v>2D3</v>
          </cell>
          <cell r="D11" t="str">
            <v>SigLinDe FfE/'HMF03'</v>
          </cell>
          <cell r="E11">
            <v>1.2328654654123199</v>
          </cell>
          <cell r="F11">
            <v>-34.721360509999997</v>
          </cell>
          <cell r="G11">
            <v>5.8164304019999999</v>
          </cell>
          <cell r="H11">
            <v>8.7335193020600194E-2</v>
          </cell>
          <cell r="I11">
            <v>40</v>
          </cell>
          <cell r="J11">
            <v>-4.0928399400390697E-2</v>
          </cell>
          <cell r="K11">
            <v>0.76729203945074098</v>
          </cell>
          <cell r="L11">
            <v>-2.23202741619469E-3</v>
          </cell>
          <cell r="M11">
            <v>0.119920720218609</v>
          </cell>
        </row>
        <row r="12">
          <cell r="B12" t="str">
            <v>DE_HMF34</v>
          </cell>
          <cell r="C12" t="str">
            <v>2D4</v>
          </cell>
          <cell r="D12" t="str">
            <v>SigLinDe FfE/'HMF04'</v>
          </cell>
          <cell r="E12">
            <v>1.0443537680583199</v>
          </cell>
          <cell r="F12">
            <v>-35.033375419999999</v>
          </cell>
          <cell r="G12">
            <v>6.224063396</v>
          </cell>
          <cell r="H12">
            <v>5.0291716040989698E-2</v>
          </cell>
          <cell r="I12">
            <v>40</v>
          </cell>
          <cell r="J12">
            <v>-5.3583022235768898E-2</v>
          </cell>
          <cell r="K12">
            <v>0.99959009039973401</v>
          </cell>
          <cell r="L12">
            <v>-2.17584483209612E-3</v>
          </cell>
          <cell r="M12">
            <v>0.163329881177145</v>
          </cell>
        </row>
        <row r="13">
          <cell r="B13" t="str">
            <v>DE_HKO03</v>
          </cell>
          <cell r="C13" t="str">
            <v>HK3</v>
          </cell>
          <cell r="D13" t="str">
            <v>HK3/HKO03</v>
          </cell>
          <cell r="E13">
            <v>0.40409319999999999</v>
          </cell>
          <cell r="F13">
            <v>-24.439296800000001</v>
          </cell>
          <cell r="G13">
            <v>6.5718174999999999</v>
          </cell>
          <cell r="H13">
            <v>0.71077100000000004</v>
          </cell>
          <cell r="I13">
            <v>40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DE_GMK01</v>
          </cell>
          <cell r="C14" t="str">
            <v>MK1</v>
          </cell>
          <cell r="D14" t="str">
            <v>MK1/GMK01</v>
          </cell>
          <cell r="E14">
            <v>1.8644533640000001</v>
          </cell>
          <cell r="F14">
            <v>-30.707163250000001</v>
          </cell>
          <cell r="G14">
            <v>6.4626937309999999</v>
          </cell>
          <cell r="H14">
            <v>0.104833866</v>
          </cell>
          <cell r="I14">
            <v>40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DE_GMK02</v>
          </cell>
          <cell r="C15" t="str">
            <v>MK2</v>
          </cell>
          <cell r="D15" t="str">
            <v>MK2/GMK02</v>
          </cell>
          <cell r="E15">
            <v>2.2908183860000002</v>
          </cell>
          <cell r="F15">
            <v>-33.147686729999997</v>
          </cell>
          <cell r="G15">
            <v>6.3714765040000003</v>
          </cell>
          <cell r="H15">
            <v>8.1002321000000002E-2</v>
          </cell>
          <cell r="I15">
            <v>40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DE_GMK03</v>
          </cell>
          <cell r="C16" t="str">
            <v>MK3</v>
          </cell>
          <cell r="D16" t="str">
            <v>MK3/GMK03</v>
          </cell>
          <cell r="E16">
            <v>2.7882423940000001</v>
          </cell>
          <cell r="F16">
            <v>-34.880613019999998</v>
          </cell>
          <cell r="G16">
            <v>6.5951899220000003</v>
          </cell>
          <cell r="H16">
            <v>5.4032911000000003E-2</v>
          </cell>
          <cell r="I16">
            <v>40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DE_GMK04</v>
          </cell>
          <cell r="C17" t="str">
            <v>MK4</v>
          </cell>
          <cell r="D17" t="str">
            <v>MK4/GMK04</v>
          </cell>
          <cell r="E17">
            <v>3.117724811</v>
          </cell>
          <cell r="F17">
            <v>-35.871506220000001</v>
          </cell>
          <cell r="G17">
            <v>7.5186828869999998</v>
          </cell>
          <cell r="H17">
            <v>3.4330092999999999E-2</v>
          </cell>
          <cell r="I17">
            <v>40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DE_GMK05</v>
          </cell>
          <cell r="C18" t="str">
            <v>MK5</v>
          </cell>
          <cell r="D18" t="str">
            <v>MK5/GMK05</v>
          </cell>
          <cell r="E18">
            <v>3.5862355250000002</v>
          </cell>
          <cell r="F18">
            <v>-37.080299349999997</v>
          </cell>
          <cell r="G18">
            <v>8.2420571759999994</v>
          </cell>
          <cell r="H18">
            <v>1.4600757000000001E-2</v>
          </cell>
          <cell r="I18">
            <v>40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DE_GMK33</v>
          </cell>
          <cell r="C19" t="str">
            <v>KM3</v>
          </cell>
          <cell r="D19" t="str">
            <v>SigLinDe FfE/'GMK03'</v>
          </cell>
          <cell r="E19">
            <v>1.42024191542431</v>
          </cell>
          <cell r="F19">
            <v>-34.880613019999998</v>
          </cell>
          <cell r="G19">
            <v>6.5951899220000003</v>
          </cell>
          <cell r="H19">
            <v>3.8531702714088997E-2</v>
          </cell>
          <cell r="I19">
            <v>40</v>
          </cell>
          <cell r="J19">
            <v>-5.2108424079363599E-2</v>
          </cell>
          <cell r="K19">
            <v>0.86479187369647303</v>
          </cell>
          <cell r="L19">
            <v>-1.43692105046127E-3</v>
          </cell>
          <cell r="M19">
            <v>6.3760191039307093E-2</v>
          </cell>
        </row>
        <row r="20">
          <cell r="B20" t="str">
            <v>DE_GMK34</v>
          </cell>
          <cell r="C20" t="str">
            <v>KM4</v>
          </cell>
          <cell r="D20" t="str">
            <v>SigLinDe FfE/'GMK04'</v>
          </cell>
          <cell r="E20">
            <v>1.3284912834142599</v>
          </cell>
          <cell r="F20">
            <v>-35.871506220000001</v>
          </cell>
          <cell r="G20">
            <v>7.5186828869999998</v>
          </cell>
          <cell r="H20">
            <v>1.7554042928377402E-2</v>
          </cell>
          <cell r="I20">
            <v>40</v>
          </cell>
          <cell r="J20">
            <v>-7.5898278738419894E-2</v>
          </cell>
          <cell r="K20">
            <v>1.1942554985979099</v>
          </cell>
          <cell r="L20">
            <v>-8.9798095264275E-4</v>
          </cell>
          <cell r="M20">
            <v>6.0333730728445799E-2</v>
          </cell>
        </row>
        <row r="21">
          <cell r="B21" t="str">
            <v>DE_GHA01</v>
          </cell>
          <cell r="C21" t="str">
            <v>HA1</v>
          </cell>
          <cell r="D21" t="str">
            <v>HA1/GHA01</v>
          </cell>
          <cell r="E21">
            <v>2.3742827709999998</v>
          </cell>
          <cell r="F21">
            <v>-34.759550140000002</v>
          </cell>
          <cell r="G21">
            <v>5.9987036829999996</v>
          </cell>
          <cell r="H21">
            <v>0.149441144</v>
          </cell>
          <cell r="I21">
            <v>40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 t="str">
            <v>DE_GHA02</v>
          </cell>
          <cell r="C22" t="str">
            <v>HA2</v>
          </cell>
          <cell r="D22" t="str">
            <v>HA2/GHA02</v>
          </cell>
          <cell r="E22">
            <v>2.8544748530000001</v>
          </cell>
          <cell r="F22">
            <v>-35.629423080000002</v>
          </cell>
          <cell r="G22">
            <v>7.0058264430000001</v>
          </cell>
          <cell r="H22">
            <v>0.11647722100000001</v>
          </cell>
          <cell r="I22">
            <v>40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 t="str">
            <v>DE_GHA03</v>
          </cell>
          <cell r="C23" t="str">
            <v>HA3</v>
          </cell>
          <cell r="D23" t="str">
            <v>HA3/GHA03</v>
          </cell>
          <cell r="E23">
            <v>3.58112137</v>
          </cell>
          <cell r="F23">
            <v>-36.965006520000003</v>
          </cell>
          <cell r="G23">
            <v>7.2256946710000003</v>
          </cell>
          <cell r="H23">
            <v>4.4841566999999999E-2</v>
          </cell>
          <cell r="I23">
            <v>40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 t="str">
            <v>DE_GHA04</v>
          </cell>
          <cell r="C24" t="str">
            <v>HA4</v>
          </cell>
          <cell r="D24" t="str">
            <v>HA4/GHA04</v>
          </cell>
          <cell r="E24">
            <v>4.0196902039999998</v>
          </cell>
          <cell r="F24">
            <v>-37.82820366</v>
          </cell>
          <cell r="G24">
            <v>8.1593368759999994</v>
          </cell>
          <cell r="H24">
            <v>4.7284495000000003E-2</v>
          </cell>
          <cell r="I24">
            <v>40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 t="str">
            <v>DE_GHA05</v>
          </cell>
          <cell r="C25" t="str">
            <v>HA5</v>
          </cell>
          <cell r="D25" t="str">
            <v>HA5/GHA05</v>
          </cell>
          <cell r="E25">
            <v>4.8252375660000002</v>
          </cell>
          <cell r="F25">
            <v>-39.280256399999999</v>
          </cell>
          <cell r="G25">
            <v>8.6240216889999992</v>
          </cell>
          <cell r="H25">
            <v>9.9944630000000003E-3</v>
          </cell>
          <cell r="I25">
            <v>40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DE_GHA33</v>
          </cell>
          <cell r="C26" t="str">
            <v>AH3</v>
          </cell>
          <cell r="D26" t="str">
            <v>SigLinDe FfE/'GHA03'</v>
          </cell>
          <cell r="E26">
            <v>1.9724775375047101</v>
          </cell>
          <cell r="F26">
            <v>-36.965006520000003</v>
          </cell>
          <cell r="G26">
            <v>7.2256946710000003</v>
          </cell>
          <cell r="H26">
            <v>3.45781570412447E-2</v>
          </cell>
          <cell r="I26">
            <v>40</v>
          </cell>
          <cell r="J26">
            <v>-7.42174022298938E-2</v>
          </cell>
          <cell r="K26">
            <v>1.04488686764057</v>
          </cell>
          <cell r="L26">
            <v>-8.2954472023944598E-4</v>
          </cell>
          <cell r="M26">
            <v>4.6179491297601398E-2</v>
          </cell>
        </row>
        <row r="27">
          <cell r="B27" t="str">
            <v>DE_GHA34</v>
          </cell>
          <cell r="C27" t="str">
            <v>AH4</v>
          </cell>
          <cell r="D27" t="str">
            <v>SigLinDe FfE/'GHA04'</v>
          </cell>
          <cell r="E27">
            <v>1.8398455179509201</v>
          </cell>
          <cell r="F27">
            <v>-37.82820366</v>
          </cell>
          <cell r="G27">
            <v>8.1593368759999994</v>
          </cell>
          <cell r="H27">
            <v>2.5971006255482799E-2</v>
          </cell>
          <cell r="I27">
            <v>40</v>
          </cell>
          <cell r="J27">
            <v>-0.10692617459680499</v>
          </cell>
          <cell r="K27">
            <v>1.45522403984838</v>
          </cell>
          <cell r="L27">
            <v>-4.9197263527907199E-4</v>
          </cell>
          <cell r="M27">
            <v>6.9185147764624894E-2</v>
          </cell>
        </row>
        <row r="28">
          <cell r="B28" t="str">
            <v>DE_GKO01</v>
          </cell>
          <cell r="C28" t="str">
            <v>KO1</v>
          </cell>
          <cell r="D28" t="str">
            <v>KO1/GKO01</v>
          </cell>
          <cell r="E28">
            <v>1.415957087</v>
          </cell>
          <cell r="F28">
            <v>-30.842519159999998</v>
          </cell>
          <cell r="G28">
            <v>6.3467557010000002</v>
          </cell>
          <cell r="H28">
            <v>0.32117906499999999</v>
          </cell>
          <cell r="I28">
            <v>40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 t="str">
            <v>DE_GKO02</v>
          </cell>
          <cell r="C29" t="str">
            <v>KO2</v>
          </cell>
          <cell r="D29" t="str">
            <v>KO2/GKO02</v>
          </cell>
          <cell r="E29">
            <v>2.0660500700000002</v>
          </cell>
          <cell r="F29">
            <v>-33.601652029999997</v>
          </cell>
          <cell r="G29">
            <v>6.675360994</v>
          </cell>
          <cell r="H29">
            <v>0.23091246800000001</v>
          </cell>
          <cell r="I29">
            <v>40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 t="str">
            <v>DE_GKO03</v>
          </cell>
          <cell r="C30" t="str">
            <v>KO3</v>
          </cell>
          <cell r="D30" t="str">
            <v>KO3/GKO03</v>
          </cell>
          <cell r="E30">
            <v>2.7172288440000001</v>
          </cell>
          <cell r="F30">
            <v>-35.141256310000003</v>
          </cell>
          <cell r="G30">
            <v>7.1303395089999997</v>
          </cell>
          <cell r="H30">
            <v>0.14184716999999999</v>
          </cell>
          <cell r="I30">
            <v>40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 t="str">
            <v>DE_GKO04</v>
          </cell>
          <cell r="C31" t="str">
            <v>KO4</v>
          </cell>
          <cell r="D31" t="str">
            <v>KO4/GKO04</v>
          </cell>
          <cell r="E31">
            <v>3.4428942870000001</v>
          </cell>
          <cell r="F31">
            <v>-36.659050409999999</v>
          </cell>
          <cell r="G31">
            <v>7.6083226159999997</v>
          </cell>
          <cell r="H31">
            <v>7.4685009999999996E-2</v>
          </cell>
          <cell r="I31">
            <v>40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 t="str">
            <v>DE_GKO05</v>
          </cell>
          <cell r="C32" t="str">
            <v>KO5</v>
          </cell>
          <cell r="D32" t="str">
            <v>KO5/GKO05</v>
          </cell>
          <cell r="E32">
            <v>4.3624833000000001</v>
          </cell>
          <cell r="F32">
            <v>-38.663402159999997</v>
          </cell>
          <cell r="G32">
            <v>7.5974644280000003</v>
          </cell>
          <cell r="H32">
            <v>8.3264180000000004E-3</v>
          </cell>
          <cell r="I32">
            <v>40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 t="str">
            <v>DE_GKO33</v>
          </cell>
          <cell r="C33" t="str">
            <v>OK3</v>
          </cell>
          <cell r="D33" t="str">
            <v>SigLinDe FfE/'GKO03'</v>
          </cell>
          <cell r="E33">
            <v>1.3554515228930799</v>
          </cell>
          <cell r="F33">
            <v>-35.141256310000003</v>
          </cell>
          <cell r="G33">
            <v>7.1303395089999997</v>
          </cell>
          <cell r="H33">
            <v>9.9061861582536506E-2</v>
          </cell>
          <cell r="I33">
            <v>40</v>
          </cell>
          <cell r="J33">
            <v>-5.2648691429529201E-2</v>
          </cell>
          <cell r="K33">
            <v>0.86260857514223399</v>
          </cell>
          <cell r="L33">
            <v>-8.8083895602660196E-4</v>
          </cell>
          <cell r="M33">
            <v>9.6401419393708401E-2</v>
          </cell>
        </row>
        <row r="34">
          <cell r="B34" t="str">
            <v>DE_GKO34</v>
          </cell>
          <cell r="C34" t="str">
            <v>OK4</v>
          </cell>
          <cell r="D34" t="str">
            <v>SigLinDe FfE/'GKO04'</v>
          </cell>
          <cell r="E34">
            <v>1.4256683872017999</v>
          </cell>
          <cell r="F34">
            <v>-36.659050409999999</v>
          </cell>
          <cell r="G34">
            <v>7.6083226159999997</v>
          </cell>
          <cell r="H34">
            <v>3.7111586547478703E-2</v>
          </cell>
          <cell r="I34">
            <v>40</v>
          </cell>
          <cell r="J34">
            <v>-8.0935893022415106E-2</v>
          </cell>
          <cell r="K34">
            <v>1.2364527018259801</v>
          </cell>
          <cell r="L34">
            <v>-7.6279966642852303E-4</v>
          </cell>
          <cell r="M34">
            <v>0.100297906459644</v>
          </cell>
        </row>
        <row r="35">
          <cell r="B35" t="str">
            <v>DE_GBD01</v>
          </cell>
          <cell r="C35" t="str">
            <v>BD1</v>
          </cell>
          <cell r="D35" t="str">
            <v>BD1/GBD01</v>
          </cell>
          <cell r="E35">
            <v>1.2903504589999999</v>
          </cell>
          <cell r="F35">
            <v>-35.234986829999997</v>
          </cell>
          <cell r="G35">
            <v>2.1064246880000002</v>
          </cell>
          <cell r="H35">
            <v>0.45572533300000001</v>
          </cell>
          <cell r="I35">
            <v>40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 t="str">
            <v>DE_GBD02</v>
          </cell>
          <cell r="C36" t="str">
            <v>BD2</v>
          </cell>
          <cell r="D36" t="str">
            <v>BD2/GBD02</v>
          </cell>
          <cell r="E36">
            <v>2.1095878429999999</v>
          </cell>
          <cell r="F36">
            <v>-35.84445084</v>
          </cell>
          <cell r="G36">
            <v>5.2154672279999996</v>
          </cell>
          <cell r="H36">
            <v>0.28545825400000002</v>
          </cell>
          <cell r="I36">
            <v>40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DE_GBD03</v>
          </cell>
          <cell r="C37" t="str">
            <v>BD3</v>
          </cell>
          <cell r="D37" t="str">
            <v>BD3/GBD03</v>
          </cell>
          <cell r="E37">
            <v>2.917702722</v>
          </cell>
          <cell r="F37">
            <v>-36.179411649999999</v>
          </cell>
          <cell r="G37">
            <v>5.9265161649999998</v>
          </cell>
          <cell r="H37">
            <v>0.11519117600000001</v>
          </cell>
          <cell r="I37">
            <v>40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DE_GBD04</v>
          </cell>
          <cell r="C38" t="str">
            <v>BD4</v>
          </cell>
          <cell r="D38" t="str">
            <v>BD4/GBD04</v>
          </cell>
          <cell r="E38">
            <v>3.75</v>
          </cell>
          <cell r="F38">
            <v>-37.5</v>
          </cell>
          <cell r="G38">
            <v>6.8</v>
          </cell>
          <cell r="H38">
            <v>6.0911264999999999E-2</v>
          </cell>
          <cell r="I38">
            <v>40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DE_GBD05</v>
          </cell>
          <cell r="C39" t="str">
            <v>BD5</v>
          </cell>
          <cell r="D39" t="str">
            <v>BD5/GBD05</v>
          </cell>
          <cell r="E39">
            <v>4.5699505650000001</v>
          </cell>
          <cell r="F39">
            <v>-38.535339239999999</v>
          </cell>
          <cell r="G39">
            <v>7.5976990989999997</v>
          </cell>
          <cell r="H39">
            <v>6.6313539999999999E-3</v>
          </cell>
          <cell r="I39">
            <v>40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DE_GBD33</v>
          </cell>
          <cell r="C40" t="str">
            <v>DB3</v>
          </cell>
          <cell r="D40" t="str">
            <v>SigLinDe FfE/'GBD03'</v>
          </cell>
          <cell r="E40">
            <v>1.4633681573374999</v>
          </cell>
          <cell r="F40">
            <v>-36.179411649999999</v>
          </cell>
          <cell r="G40">
            <v>5.9265161649999998</v>
          </cell>
          <cell r="H40">
            <v>8.08834761578303E-2</v>
          </cell>
          <cell r="I40">
            <v>40</v>
          </cell>
          <cell r="J40">
            <v>-4.7579990370695997E-2</v>
          </cell>
          <cell r="K40">
            <v>0.82307541850402</v>
          </cell>
          <cell r="L40">
            <v>-1.92725690584626E-3</v>
          </cell>
          <cell r="M40">
            <v>0.10770459892515501</v>
          </cell>
        </row>
        <row r="41">
          <cell r="B41" t="str">
            <v>DE_GBD34</v>
          </cell>
          <cell r="C41" t="str">
            <v>DB4</v>
          </cell>
          <cell r="D41" t="str">
            <v>SigLinDe FfE/'GBD04'</v>
          </cell>
          <cell r="E41">
            <v>1.5175791604409099</v>
          </cell>
          <cell r="F41">
            <v>-37.5</v>
          </cell>
          <cell r="G41">
            <v>6.8</v>
          </cell>
          <cell r="H41">
            <v>2.9580053248030098E-2</v>
          </cell>
          <cell r="I41">
            <v>40</v>
          </cell>
          <cell r="J41">
            <v>-7.8855918399573705E-2</v>
          </cell>
          <cell r="K41">
            <v>1.21612498767079</v>
          </cell>
          <cell r="L41">
            <v>-1.31336800852578E-3</v>
          </cell>
          <cell r="M41">
            <v>9.6872112636312999E-2</v>
          </cell>
        </row>
        <row r="42">
          <cell r="B42" t="str">
            <v>DE_GGA01</v>
          </cell>
          <cell r="C42" t="str">
            <v>GA1</v>
          </cell>
          <cell r="D42" t="str">
            <v>GA1/GGA01</v>
          </cell>
          <cell r="E42">
            <v>1.177034538</v>
          </cell>
          <cell r="F42">
            <v>-39.159991400000003</v>
          </cell>
          <cell r="G42">
            <v>4.2076109639999997</v>
          </cell>
          <cell r="H42">
            <v>0.66047393200000004</v>
          </cell>
          <cell r="I42">
            <v>40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 t="str">
            <v>DE_GGA02</v>
          </cell>
          <cell r="C43" t="str">
            <v>GA2</v>
          </cell>
          <cell r="D43" t="str">
            <v>GA2/GGA02</v>
          </cell>
          <cell r="E43">
            <v>1.648762294</v>
          </cell>
          <cell r="F43">
            <v>-36.399273569999998</v>
          </cell>
          <cell r="G43">
            <v>6.2149172090000002</v>
          </cell>
          <cell r="H43">
            <v>0.48776373299999998</v>
          </cell>
          <cell r="I43">
            <v>40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DE_GGA03</v>
          </cell>
          <cell r="C44" t="str">
            <v>GA3</v>
          </cell>
          <cell r="D44" t="str">
            <v>GA3/GGA03</v>
          </cell>
          <cell r="E44">
            <v>2.2850164739999999</v>
          </cell>
          <cell r="F44">
            <v>-36.287858389999997</v>
          </cell>
          <cell r="G44">
            <v>6.5885126390000002</v>
          </cell>
          <cell r="H44">
            <v>0.31505353400000002</v>
          </cell>
          <cell r="I44">
            <v>40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 t="str">
            <v>DE_GGA04</v>
          </cell>
          <cell r="C45" t="str">
            <v>GA4</v>
          </cell>
          <cell r="D45" t="str">
            <v>GA4/GGA04</v>
          </cell>
          <cell r="E45">
            <v>2.8195656150000001</v>
          </cell>
          <cell r="F45">
            <v>-36</v>
          </cell>
          <cell r="G45">
            <v>7.7368517680000002</v>
          </cell>
          <cell r="H45">
            <v>0.15728097999999999</v>
          </cell>
          <cell r="I45">
            <v>40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 t="str">
            <v>DE_GGA05</v>
          </cell>
          <cell r="C46" t="str">
            <v>GA5</v>
          </cell>
          <cell r="D46" t="str">
            <v>GA5/GGA05</v>
          </cell>
          <cell r="E46">
            <v>3.3295574819999998</v>
          </cell>
          <cell r="F46">
            <v>-36.014621120000001</v>
          </cell>
          <cell r="G46">
            <v>8.7767464709999992</v>
          </cell>
          <cell r="H46">
            <v>0</v>
          </cell>
          <cell r="I46">
            <v>40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DE_GGA33</v>
          </cell>
          <cell r="C47" t="str">
            <v>AG3</v>
          </cell>
          <cell r="D47" t="str">
            <v>SigLinDe FfE/'GGA03'</v>
          </cell>
          <cell r="E47">
            <v>1.15820816823062</v>
          </cell>
          <cell r="F47">
            <v>-36.287858389999997</v>
          </cell>
          <cell r="G47">
            <v>6.5885126390000002</v>
          </cell>
          <cell r="H47">
            <v>0.223568019279065</v>
          </cell>
          <cell r="I47">
            <v>40</v>
          </cell>
          <cell r="J47">
            <v>-4.1033478424869901E-2</v>
          </cell>
          <cell r="K47">
            <v>0.75264513854265702</v>
          </cell>
          <cell r="L47">
            <v>-9.0876855297962304E-4</v>
          </cell>
          <cell r="M47">
            <v>0.19166407030820301</v>
          </cell>
        </row>
        <row r="48">
          <cell r="B48" t="str">
            <v>DE_GGA34</v>
          </cell>
          <cell r="C48" t="str">
            <v>AG4</v>
          </cell>
          <cell r="D48" t="str">
            <v>SigLinDe FfE/'GGA04'</v>
          </cell>
          <cell r="E48">
            <v>1.18483197659357</v>
          </cell>
          <cell r="F48">
            <v>-36</v>
          </cell>
          <cell r="G48">
            <v>7.7368517680000002</v>
          </cell>
          <cell r="H48">
            <v>7.9310742089883396E-2</v>
          </cell>
          <cell r="I48">
            <v>40</v>
          </cell>
          <cell r="J48">
            <v>-6.8738315813288001E-2</v>
          </cell>
          <cell r="K48">
            <v>1.1308570050851501</v>
          </cell>
          <cell r="L48">
            <v>-6.58695704968982E-4</v>
          </cell>
          <cell r="M48">
            <v>0.19103010386202099</v>
          </cell>
        </row>
        <row r="49">
          <cell r="B49" t="str">
            <v>DE_GBH01</v>
          </cell>
          <cell r="C49" t="str">
            <v>BH1</v>
          </cell>
          <cell r="D49" t="str">
            <v>BH1/GBH01</v>
          </cell>
          <cell r="E49">
            <v>1.4771785690000001</v>
          </cell>
          <cell r="F49">
            <v>-35.083444710000002</v>
          </cell>
          <cell r="G49">
            <v>5.412342465</v>
          </cell>
          <cell r="H49">
            <v>0.47442640800000002</v>
          </cell>
          <cell r="I49">
            <v>40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 t="str">
            <v>DE_GBH02</v>
          </cell>
          <cell r="C50" t="str">
            <v>BH2</v>
          </cell>
          <cell r="D50" t="str">
            <v>BH2/GBH02</v>
          </cell>
          <cell r="E50">
            <v>1.70052794</v>
          </cell>
          <cell r="F50">
            <v>-35.15</v>
          </cell>
          <cell r="G50">
            <v>6.1632738509999996</v>
          </cell>
          <cell r="H50">
            <v>0.42982608500000002</v>
          </cell>
          <cell r="I50">
            <v>40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 t="str">
            <v>DE_GBH03</v>
          </cell>
          <cell r="C51" t="str">
            <v>BH3</v>
          </cell>
          <cell r="D51" t="str">
            <v>BH3/GBH03</v>
          </cell>
          <cell r="E51">
            <v>2.0102471730000002</v>
          </cell>
          <cell r="F51">
            <v>-35.253212349999998</v>
          </cell>
          <cell r="G51">
            <v>6.1544406409999999</v>
          </cell>
          <cell r="H51">
            <v>0.32947409700000002</v>
          </cell>
          <cell r="I51">
            <v>40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 t="str">
            <v>DE_GBH04</v>
          </cell>
          <cell r="C52" t="str">
            <v>BH4</v>
          </cell>
          <cell r="D52" t="str">
            <v>BH4/GBH04</v>
          </cell>
          <cell r="E52">
            <v>2.4595180609999998</v>
          </cell>
          <cell r="F52">
            <v>-35.253212349999998</v>
          </cell>
          <cell r="G52">
            <v>6.0587000719999997</v>
          </cell>
          <cell r="H52">
            <v>0.164737049</v>
          </cell>
          <cell r="I52">
            <v>40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 t="str">
            <v>DE_GBH05</v>
          </cell>
          <cell r="C53" t="str">
            <v>BH5</v>
          </cell>
          <cell r="D53" t="str">
            <v>BH5/GBH05</v>
          </cell>
          <cell r="E53">
            <v>2.98</v>
          </cell>
          <cell r="F53">
            <v>-35.799999999999997</v>
          </cell>
          <cell r="G53">
            <v>5.6340580620000003</v>
          </cell>
          <cell r="H53">
            <v>0</v>
          </cell>
          <cell r="I53">
            <v>40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 t="str">
            <v>DE_GBH33</v>
          </cell>
          <cell r="C54" t="str">
            <v>HB3</v>
          </cell>
          <cell r="D54" t="str">
            <v>SigLinDe FfE/'GBH03'</v>
          </cell>
          <cell r="E54">
            <v>0.98742830199278697</v>
          </cell>
          <cell r="F54">
            <v>-35.253212349999998</v>
          </cell>
          <cell r="G54">
            <v>6.1544406409999999</v>
          </cell>
          <cell r="H54">
            <v>0.226571574644788</v>
          </cell>
          <cell r="I54">
            <v>40</v>
          </cell>
          <cell r="J54">
            <v>-3.3901972877937302E-2</v>
          </cell>
          <cell r="K54">
            <v>0.69382336958448299</v>
          </cell>
          <cell r="L54">
            <v>-1.2849007801732501E-3</v>
          </cell>
          <cell r="M54">
            <v>0.20297316569454901</v>
          </cell>
        </row>
        <row r="55">
          <cell r="B55" t="str">
            <v>DE_GBH34</v>
          </cell>
          <cell r="C55" t="str">
            <v>HB4</v>
          </cell>
          <cell r="D55" t="str">
            <v>SigLinDe FfE/'GBH04'</v>
          </cell>
          <cell r="E55">
            <v>0.987258471486126</v>
          </cell>
          <cell r="F55">
            <v>-35.253212349999998</v>
          </cell>
          <cell r="G55">
            <v>6.0587000719999997</v>
          </cell>
          <cell r="H55">
            <v>7.9351178479290699E-2</v>
          </cell>
          <cell r="I55">
            <v>40</v>
          </cell>
          <cell r="J55">
            <v>-4.95013227495672E-2</v>
          </cell>
          <cell r="K55">
            <v>0.96379986125322403</v>
          </cell>
          <cell r="L55">
            <v>-2.2303785271091201E-3</v>
          </cell>
          <cell r="M55">
            <v>0.22883982780254</v>
          </cell>
        </row>
        <row r="56">
          <cell r="B56" t="str">
            <v>DE_GWA01</v>
          </cell>
          <cell r="C56" t="str">
            <v>WA1</v>
          </cell>
          <cell r="D56" t="str">
            <v>WA1/GWA01</v>
          </cell>
          <cell r="E56">
            <v>0.4</v>
          </cell>
          <cell r="F56">
            <v>-40.514948179999998</v>
          </cell>
          <cell r="G56">
            <v>2.874795695</v>
          </cell>
          <cell r="H56">
            <v>0.93510758400000005</v>
          </cell>
          <cell r="I56">
            <v>40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DE_GWA02</v>
          </cell>
          <cell r="C57" t="str">
            <v>WA2</v>
          </cell>
          <cell r="D57" t="str">
            <v>WA2/GWA02</v>
          </cell>
          <cell r="E57">
            <v>0.61662289299999995</v>
          </cell>
          <cell r="F57">
            <v>-38.4</v>
          </cell>
          <cell r="G57">
            <v>3.8705351889999999</v>
          </cell>
          <cell r="H57">
            <v>0.87002503099999995</v>
          </cell>
          <cell r="I57">
            <v>40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 t="str">
            <v>DE_GWA03</v>
          </cell>
          <cell r="C58" t="str">
            <v>WA3</v>
          </cell>
          <cell r="D58" t="str">
            <v>WA3/GWA03</v>
          </cell>
          <cell r="E58">
            <v>0.76572901199999999</v>
          </cell>
          <cell r="F58">
            <v>-36.023791150000001</v>
          </cell>
          <cell r="G58">
            <v>4.8662746830000003</v>
          </cell>
          <cell r="H58">
            <v>0.80494247799999996</v>
          </cell>
          <cell r="I58">
            <v>40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 t="str">
            <v>DE_GWA04</v>
          </cell>
          <cell r="C59" t="str">
            <v>WA4</v>
          </cell>
          <cell r="D59" t="str">
            <v>WA4/GWA04</v>
          </cell>
          <cell r="E59">
            <v>1.053587472</v>
          </cell>
          <cell r="F59">
            <v>-35.299999999999997</v>
          </cell>
          <cell r="G59">
            <v>4.8662746830000003</v>
          </cell>
          <cell r="H59">
            <v>0.68110423399999998</v>
          </cell>
          <cell r="I59">
            <v>40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 t="str">
            <v>DE_GWA05</v>
          </cell>
          <cell r="C60" t="str">
            <v>WA5</v>
          </cell>
          <cell r="D60" t="str">
            <v>WA5/GWA05</v>
          </cell>
          <cell r="E60">
            <v>1.276885373</v>
          </cell>
          <cell r="F60">
            <v>-34.342437070000003</v>
          </cell>
          <cell r="G60">
            <v>5.4518822419999999</v>
          </cell>
          <cell r="H60">
            <v>0.55726598999999999</v>
          </cell>
          <cell r="I60">
            <v>40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 t="str">
            <v>DE_GWA33</v>
          </cell>
          <cell r="C61" t="str">
            <v>AW3</v>
          </cell>
          <cell r="D61" t="str">
            <v>SigLinDe FfE/'GWA03'</v>
          </cell>
          <cell r="E61">
            <v>0.33378383212380802</v>
          </cell>
          <cell r="F61">
            <v>-36.023791150000001</v>
          </cell>
          <cell r="G61">
            <v>4.8662746830000003</v>
          </cell>
          <cell r="H61">
            <v>0.49122795797177399</v>
          </cell>
          <cell r="I61">
            <v>40</v>
          </cell>
          <cell r="J61">
            <v>-9.2263492839078001E-3</v>
          </cell>
          <cell r="K61">
            <v>0.45957571089624999</v>
          </cell>
          <cell r="L61">
            <v>-9.6764244989513298E-4</v>
          </cell>
          <cell r="M61">
            <v>0.39642907517863601</v>
          </cell>
        </row>
        <row r="62">
          <cell r="B62" t="str">
            <v>DE_GWA34</v>
          </cell>
          <cell r="C62" t="str">
            <v>AW4</v>
          </cell>
          <cell r="D62" t="str">
            <v>SigLinDe FfE/'GWA04'</v>
          </cell>
          <cell r="E62">
            <v>0.39253387380634902</v>
          </cell>
          <cell r="F62">
            <v>-35.299999999999997</v>
          </cell>
          <cell r="G62">
            <v>4.8662746830000003</v>
          </cell>
          <cell r="H62">
            <v>0.30450986619695802</v>
          </cell>
          <cell r="I62">
            <v>40</v>
          </cell>
          <cell r="J62">
            <v>-1.67993072626435E-2</v>
          </cell>
          <cell r="K62">
            <v>0.67108889173422104</v>
          </cell>
          <cell r="L62">
            <v>-2.0300823594516502E-3</v>
          </cell>
          <cell r="M62">
            <v>0.56146234289608699</v>
          </cell>
        </row>
        <row r="63">
          <cell r="B63" t="str">
            <v>DE_GGB01</v>
          </cell>
          <cell r="C63" t="str">
            <v>GB1</v>
          </cell>
          <cell r="D63" t="str">
            <v>GB1/GGB01</v>
          </cell>
          <cell r="E63">
            <v>3.176194476</v>
          </cell>
          <cell r="F63">
            <v>-40.836660860000002</v>
          </cell>
          <cell r="G63">
            <v>3.6785891739999999</v>
          </cell>
          <cell r="H63">
            <v>0.15021557599999999</v>
          </cell>
          <cell r="I63">
            <v>40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 t="str">
            <v>DE_GGB02</v>
          </cell>
          <cell r="C64" t="str">
            <v>GB2</v>
          </cell>
          <cell r="D64" t="str">
            <v>GB2/GGB02</v>
          </cell>
          <cell r="E64">
            <v>3.3904645059999998</v>
          </cell>
          <cell r="F64">
            <v>-39.287521640000001</v>
          </cell>
          <cell r="G64">
            <v>4.4905740459999999</v>
          </cell>
          <cell r="H64">
            <v>8.3478316999999996E-2</v>
          </cell>
          <cell r="I64">
            <v>40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 t="str">
            <v>DE_GGB03</v>
          </cell>
          <cell r="C65" t="str">
            <v>GB3</v>
          </cell>
          <cell r="D65" t="str">
            <v>GB3/GGB03</v>
          </cell>
          <cell r="E65">
            <v>3.2572742130000001</v>
          </cell>
          <cell r="F65">
            <v>-37.5</v>
          </cell>
          <cell r="G65">
            <v>6.3462147949999999</v>
          </cell>
          <cell r="H65">
            <v>8.6622649999999995E-2</v>
          </cell>
          <cell r="I65">
            <v>40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 t="str">
            <v>DE_GGB04</v>
          </cell>
          <cell r="C66" t="str">
            <v>GB4</v>
          </cell>
          <cell r="D66" t="str">
            <v>GB4/GGB04</v>
          </cell>
          <cell r="E66">
            <v>3.601773562</v>
          </cell>
          <cell r="F66">
            <v>-37.88253684</v>
          </cell>
          <cell r="G66">
            <v>6.9836070289999999</v>
          </cell>
          <cell r="H66">
            <v>5.4826185999999999E-2</v>
          </cell>
          <cell r="I66">
            <v>40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 t="str">
            <v>DE_GGB05</v>
          </cell>
          <cell r="C67" t="str">
            <v>GB5</v>
          </cell>
          <cell r="D67" t="str">
            <v>GB5/GGB05</v>
          </cell>
          <cell r="E67">
            <v>3.9320532479999999</v>
          </cell>
          <cell r="F67">
            <v>-38.143324819999997</v>
          </cell>
          <cell r="G67">
            <v>7.6185870979999999</v>
          </cell>
          <cell r="H67">
            <v>2.3029722999999998E-2</v>
          </cell>
          <cell r="I67">
            <v>40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DE_GGB33</v>
          </cell>
          <cell r="C68" t="str">
            <v>BG3</v>
          </cell>
          <cell r="D68" t="str">
            <v>SigLinDe FfE/'GGB03'</v>
          </cell>
          <cell r="E68">
            <v>1.82137779524266</v>
          </cell>
          <cell r="F68">
            <v>-37.5</v>
          </cell>
          <cell r="G68">
            <v>6.3462147949999999</v>
          </cell>
          <cell r="H68">
            <v>6.7811791498411197E-2</v>
          </cell>
          <cell r="I68">
            <v>40</v>
          </cell>
          <cell r="J68">
            <v>-6.0766568968526301E-2</v>
          </cell>
          <cell r="K68">
            <v>0.93081585658295796</v>
          </cell>
          <cell r="L68">
            <v>-1.3966888276177401E-3</v>
          </cell>
          <cell r="M68">
            <v>8.5039879949281097E-2</v>
          </cell>
        </row>
        <row r="69">
          <cell r="B69" t="str">
            <v>DE_GGB34</v>
          </cell>
          <cell r="C69" t="str">
            <v>BG4</v>
          </cell>
          <cell r="D69" t="str">
            <v>SigLinDe FfE/'GGB04'</v>
          </cell>
          <cell r="E69">
            <v>1.62668116109167</v>
          </cell>
          <cell r="F69">
            <v>-37.88253684</v>
          </cell>
          <cell r="G69">
            <v>6.9836070289999999</v>
          </cell>
          <cell r="H69">
            <v>2.9713602712276601E-2</v>
          </cell>
          <cell r="I69">
            <v>40</v>
          </cell>
          <cell r="J69">
            <v>-8.5433289200744306E-2</v>
          </cell>
          <cell r="K69">
            <v>1.2709629183122999</v>
          </cell>
          <cell r="L69">
            <v>-1.1319192336313501E-3</v>
          </cell>
          <cell r="M69">
            <v>9.2812393180786906E-2</v>
          </cell>
        </row>
        <row r="70">
          <cell r="B70" t="str">
            <v>DE_GBA01</v>
          </cell>
          <cell r="C70" t="str">
            <v>BA1</v>
          </cell>
          <cell r="D70" t="str">
            <v>BA1/GBA01</v>
          </cell>
          <cell r="E70">
            <v>0.15</v>
          </cell>
          <cell r="F70">
            <v>-36</v>
          </cell>
          <cell r="G70">
            <v>2</v>
          </cell>
          <cell r="H70">
            <v>1</v>
          </cell>
          <cell r="I70">
            <v>40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B71" t="str">
            <v>DE_GBA02</v>
          </cell>
          <cell r="C71" t="str">
            <v>BA2</v>
          </cell>
          <cell r="D71" t="str">
            <v>BA2/GBA02</v>
          </cell>
          <cell r="E71">
            <v>0.38791910400000001</v>
          </cell>
          <cell r="F71">
            <v>-35.5</v>
          </cell>
          <cell r="G71">
            <v>4</v>
          </cell>
          <cell r="H71">
            <v>0.90548154300000006</v>
          </cell>
          <cell r="I71">
            <v>40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B72" t="str">
            <v>DE_GBA03</v>
          </cell>
          <cell r="C72" t="str">
            <v>BA3</v>
          </cell>
          <cell r="D72" t="str">
            <v>BA3/GBA03</v>
          </cell>
          <cell r="E72">
            <v>0.62619621599999997</v>
          </cell>
          <cell r="F72">
            <v>-33</v>
          </cell>
          <cell r="G72">
            <v>5.7212302499999996</v>
          </cell>
          <cell r="H72">
            <v>0.78556546000000005</v>
          </cell>
          <cell r="I72">
            <v>40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B73" t="str">
            <v>DE_GBA04</v>
          </cell>
          <cell r="C73" t="str">
            <v>BA4</v>
          </cell>
          <cell r="D73" t="str">
            <v>BA4/GBA04</v>
          </cell>
          <cell r="E73">
            <v>0.93158890100000002</v>
          </cell>
          <cell r="F73">
            <v>-33.35</v>
          </cell>
          <cell r="G73">
            <v>5.7212302499999996</v>
          </cell>
          <cell r="H73">
            <v>0.66564937700000004</v>
          </cell>
          <cell r="I73">
            <v>40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 t="str">
            <v>DE_GBA05</v>
          </cell>
          <cell r="C74" t="str">
            <v>BA5</v>
          </cell>
          <cell r="D74" t="str">
            <v>BA5/GBA05</v>
          </cell>
          <cell r="E74">
            <v>1.2779567300000001</v>
          </cell>
          <cell r="F74">
            <v>-34.517392000000001</v>
          </cell>
          <cell r="G74">
            <v>5.7212302499999996</v>
          </cell>
          <cell r="H74">
            <v>0.54573329400000004</v>
          </cell>
          <cell r="I74">
            <v>40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B75" t="str">
            <v>DE_GBA33</v>
          </cell>
          <cell r="C75" t="str">
            <v>AB3</v>
          </cell>
          <cell r="D75" t="str">
            <v>SigLinDe FfE/'GBA03'</v>
          </cell>
          <cell r="E75">
            <v>0.27700871173110803</v>
          </cell>
          <cell r="F75">
            <v>-33</v>
          </cell>
          <cell r="G75">
            <v>5.7212302499999996</v>
          </cell>
          <cell r="H75">
            <v>0.4865118291885</v>
          </cell>
          <cell r="I75">
            <v>40</v>
          </cell>
          <cell r="J75">
            <v>-9.4849130944012709E-3</v>
          </cell>
          <cell r="K75">
            <v>0.46302369368771501</v>
          </cell>
          <cell r="L75">
            <v>-7.1341860056578195E-4</v>
          </cell>
          <cell r="M75">
            <v>0.38674466988795903</v>
          </cell>
        </row>
        <row r="76">
          <cell r="B76" t="str">
            <v>DE_GBA34</v>
          </cell>
          <cell r="C76" t="str">
            <v>AB4</v>
          </cell>
          <cell r="D76" t="str">
            <v>SigLinDe FfE/'GBA04'</v>
          </cell>
          <cell r="E76">
            <v>0.35376401507794197</v>
          </cell>
          <cell r="F76">
            <v>-33.35</v>
          </cell>
          <cell r="G76">
            <v>5.7212302499999996</v>
          </cell>
          <cell r="H76">
            <v>0.30333053043746</v>
          </cell>
          <cell r="I76">
            <v>40</v>
          </cell>
          <cell r="J76">
            <v>-1.7746347868875599E-2</v>
          </cell>
          <cell r="K76">
            <v>0.68256991216863605</v>
          </cell>
          <cell r="L76">
            <v>-1.3911792841456701E-3</v>
          </cell>
          <cell r="M76">
            <v>0.543462385684501</v>
          </cell>
        </row>
        <row r="77">
          <cell r="B77" t="str">
            <v>DE_GPD01</v>
          </cell>
          <cell r="C77" t="str">
            <v>PD1</v>
          </cell>
          <cell r="D77" t="str">
            <v>PD1/GPD01</v>
          </cell>
          <cell r="E77">
            <v>1.489402246</v>
          </cell>
          <cell r="F77">
            <v>-32.425267750000003</v>
          </cell>
          <cell r="G77">
            <v>8.1732612079999996</v>
          </cell>
          <cell r="H77">
            <v>0.390598736</v>
          </cell>
          <cell r="I77">
            <v>40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B78" t="str">
            <v>DE_GPD02</v>
          </cell>
          <cell r="C78" t="str">
            <v>PD2</v>
          </cell>
          <cell r="D78" t="str">
            <v>PD2/GPD02</v>
          </cell>
          <cell r="E78">
            <v>2.5784172540000001</v>
          </cell>
          <cell r="F78">
            <v>-34.732126100000002</v>
          </cell>
          <cell r="G78">
            <v>6.4805035139999996</v>
          </cell>
          <cell r="H78">
            <v>0.140772912</v>
          </cell>
          <cell r="I78">
            <v>40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B79" t="str">
            <v>DE_GPD03</v>
          </cell>
          <cell r="C79" t="str">
            <v>PD3</v>
          </cell>
          <cell r="D79" t="str">
            <v>PD3/GPD03</v>
          </cell>
          <cell r="E79">
            <v>3.2</v>
          </cell>
          <cell r="F79">
            <v>-35.799999999999997</v>
          </cell>
          <cell r="G79">
            <v>8.4</v>
          </cell>
          <cell r="H79">
            <v>9.3848608E-2</v>
          </cell>
          <cell r="I79">
            <v>40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B80" t="str">
            <v>DE_GPD04</v>
          </cell>
          <cell r="C80" t="str">
            <v>PD4</v>
          </cell>
          <cell r="D80" t="str">
            <v>PD4/GPD04</v>
          </cell>
          <cell r="E80">
            <v>3.85</v>
          </cell>
          <cell r="F80">
            <v>-37</v>
          </cell>
          <cell r="G80">
            <v>10.2405021</v>
          </cell>
          <cell r="H80">
            <v>4.6924304E-2</v>
          </cell>
          <cell r="I80">
            <v>40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 t="str">
            <v>DE_GPD05</v>
          </cell>
          <cell r="C81" t="str">
            <v>PD5</v>
          </cell>
          <cell r="D81" t="str">
            <v>PD5/GPD05</v>
          </cell>
          <cell r="E81">
            <v>4.7462813920000002</v>
          </cell>
          <cell r="F81">
            <v>-38.750429390000001</v>
          </cell>
          <cell r="G81">
            <v>10.27533341</v>
          </cell>
          <cell r="H81">
            <v>0</v>
          </cell>
          <cell r="I81">
            <v>40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 t="str">
            <v>DE_GPD33</v>
          </cell>
          <cell r="C82" t="str">
            <v>DP3</v>
          </cell>
          <cell r="D82" t="str">
            <v>SigLinDe FfE/'GPD03'</v>
          </cell>
          <cell r="E82">
            <v>1.7110739256233101</v>
          </cell>
          <cell r="F82">
            <v>-35.799999999999997</v>
          </cell>
          <cell r="G82">
            <v>8.4</v>
          </cell>
          <cell r="H82">
            <v>7.0254583920868696E-2</v>
          </cell>
          <cell r="I82">
            <v>40</v>
          </cell>
          <cell r="J82">
            <v>-7.4538113411129703E-2</v>
          </cell>
          <cell r="K82">
            <v>1.04630053886108</v>
          </cell>
          <cell r="L82">
            <v>-3.6720793281783798E-4</v>
          </cell>
          <cell r="M82">
            <v>6.2188226223612801E-2</v>
          </cell>
        </row>
        <row r="83">
          <cell r="B83" t="str">
            <v>DE_GPD34</v>
          </cell>
          <cell r="C83" t="str">
            <v>DP4</v>
          </cell>
          <cell r="D83" t="str">
            <v>SigLinDe FfE/'GPD04'</v>
          </cell>
          <cell r="E83">
            <v>1.88346094379506</v>
          </cell>
          <cell r="F83">
            <v>-37</v>
          </cell>
          <cell r="G83">
            <v>10.2405021</v>
          </cell>
          <cell r="H83">
            <v>2.7547042254160901E-2</v>
          </cell>
          <cell r="I83">
            <v>40</v>
          </cell>
          <cell r="J83">
            <v>-0.12530997479160699</v>
          </cell>
          <cell r="K83">
            <v>1.62759988176077</v>
          </cell>
          <cell r="L83">
            <v>-1.10508201486912E-4</v>
          </cell>
          <cell r="M83">
            <v>6.3511941350692602E-2</v>
          </cell>
        </row>
        <row r="84">
          <cell r="B84" t="str">
            <v>DE_GMF01</v>
          </cell>
          <cell r="C84" t="str">
            <v>MF1</v>
          </cell>
          <cell r="D84" t="str">
            <v>MF1/GMF01</v>
          </cell>
          <cell r="E84">
            <v>2.1163530869999998</v>
          </cell>
          <cell r="F84">
            <v>-34.262862310000003</v>
          </cell>
          <cell r="G84">
            <v>5.1763874239999996</v>
          </cell>
          <cell r="H84">
            <v>0.160694541</v>
          </cell>
          <cell r="I84">
            <v>40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B85" t="str">
            <v>DE_GMF02</v>
          </cell>
          <cell r="C85" t="str">
            <v>MF2</v>
          </cell>
          <cell r="D85" t="str">
            <v>MF2/GMF02</v>
          </cell>
          <cell r="E85">
            <v>2.248633329</v>
          </cell>
          <cell r="F85">
            <v>-34.542843070000004</v>
          </cell>
          <cell r="G85">
            <v>5.5545244839999999</v>
          </cell>
          <cell r="H85">
            <v>0.14082196299999999</v>
          </cell>
          <cell r="I85">
            <v>40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B86" t="str">
            <v>DE_GMF03</v>
          </cell>
          <cell r="C86" t="str">
            <v>MF3</v>
          </cell>
          <cell r="D86" t="str">
            <v>MF3/GMF03</v>
          </cell>
          <cell r="E86">
            <v>2.387761791</v>
          </cell>
          <cell r="F86">
            <v>-34.721360509999997</v>
          </cell>
          <cell r="G86">
            <v>5.8164304019999999</v>
          </cell>
          <cell r="H86">
            <v>0.120819368</v>
          </cell>
          <cell r="I86">
            <v>40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B87" t="str">
            <v>DE_GMF04</v>
          </cell>
          <cell r="C87" t="str">
            <v>MF4</v>
          </cell>
          <cell r="D87" t="str">
            <v>MF4/GMF04</v>
          </cell>
          <cell r="E87">
            <v>2.5187775189999999</v>
          </cell>
          <cell r="F87">
            <v>-35.033375419999999</v>
          </cell>
          <cell r="G87">
            <v>6.224063396</v>
          </cell>
          <cell r="H87">
            <v>0.10107817199999999</v>
          </cell>
          <cell r="I87">
            <v>40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B88" t="str">
            <v>DE_GMF05</v>
          </cell>
          <cell r="C88" t="str">
            <v>MF5</v>
          </cell>
          <cell r="D88" t="str">
            <v>MF5/GMF05</v>
          </cell>
          <cell r="E88">
            <v>2.656440592</v>
          </cell>
          <cell r="F88">
            <v>-35.251692669999997</v>
          </cell>
          <cell r="G88">
            <v>6.5182658619999998</v>
          </cell>
          <cell r="H88">
            <v>8.1205866000000002E-2</v>
          </cell>
          <cell r="I88">
            <v>40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B89" t="str">
            <v>DE_GMF33</v>
          </cell>
          <cell r="C89" t="str">
            <v>FM3</v>
          </cell>
          <cell r="D89" t="str">
            <v>SigLinDe FfE/'GMF03'</v>
          </cell>
          <cell r="E89">
            <v>1.2328654654123199</v>
          </cell>
          <cell r="F89">
            <v>-34.721360509999997</v>
          </cell>
          <cell r="G89">
            <v>5.8164304019999999</v>
          </cell>
          <cell r="H89">
            <v>8.7335193020600194E-2</v>
          </cell>
          <cell r="I89">
            <v>40</v>
          </cell>
          <cell r="J89">
            <v>-4.0928399400390697E-2</v>
          </cell>
          <cell r="K89">
            <v>0.76729203945074098</v>
          </cell>
          <cell r="L89">
            <v>-2.23202741619469E-3</v>
          </cell>
          <cell r="M89">
            <v>0.119920720218609</v>
          </cell>
        </row>
        <row r="90">
          <cell r="B90" t="str">
            <v>DE_GMF34</v>
          </cell>
          <cell r="C90" t="str">
            <v>FM4</v>
          </cell>
          <cell r="D90" t="str">
            <v>SigLinDe FfE/'GMF04'</v>
          </cell>
          <cell r="E90">
            <v>1.0443537680583199</v>
          </cell>
          <cell r="F90">
            <v>-35.033375419999999</v>
          </cell>
          <cell r="G90">
            <v>6.224063396</v>
          </cell>
          <cell r="H90">
            <v>5.0291716040989698E-2</v>
          </cell>
          <cell r="I90">
            <v>40</v>
          </cell>
          <cell r="J90">
            <v>-5.3583022235768898E-2</v>
          </cell>
          <cell r="K90">
            <v>0.99959009039973401</v>
          </cell>
          <cell r="L90">
            <v>-2.17584483209612E-3</v>
          </cell>
          <cell r="M90">
            <v>0.163329881177145</v>
          </cell>
        </row>
        <row r="91">
          <cell r="B91" t="str">
            <v>DE_GHD03</v>
          </cell>
          <cell r="C91" t="str">
            <v>HD3</v>
          </cell>
          <cell r="D91" t="str">
            <v>HD3/GHD03</v>
          </cell>
          <cell r="E91">
            <v>2.579251014</v>
          </cell>
          <cell r="F91">
            <v>-35.681614400000001</v>
          </cell>
          <cell r="G91">
            <v>6.685797612</v>
          </cell>
          <cell r="H91">
            <v>0.19955409900000001</v>
          </cell>
          <cell r="I91">
            <v>40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B92" t="str">
            <v>DE_GHD04</v>
          </cell>
          <cell r="C92" t="str">
            <v>HD4</v>
          </cell>
          <cell r="D92" t="str">
            <v>HD4/GHD04</v>
          </cell>
          <cell r="E92">
            <v>3.0084345560000001</v>
          </cell>
          <cell r="F92">
            <v>-36.607845269999999</v>
          </cell>
          <cell r="G92">
            <v>7.3211869529999998</v>
          </cell>
          <cell r="H92">
            <v>0.154966031</v>
          </cell>
          <cell r="I92">
            <v>40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B93" t="str">
            <v>DE_GHD33</v>
          </cell>
          <cell r="C93" t="str">
            <v>DH3</v>
          </cell>
          <cell r="D93" t="str">
            <v>SigLinDe FfE/'GHD03'</v>
          </cell>
          <cell r="E93">
            <v>1.3010623280670599</v>
          </cell>
          <cell r="F93">
            <v>-35.681614400000001</v>
          </cell>
          <cell r="G93">
            <v>6.685797612</v>
          </cell>
          <cell r="H93">
            <v>0.14092666704225201</v>
          </cell>
          <cell r="I93">
            <v>40</v>
          </cell>
          <cell r="J93">
            <v>-4.7342808824630003E-2</v>
          </cell>
          <cell r="K93">
            <v>0.81416912533326502</v>
          </cell>
          <cell r="L93">
            <v>-1.0600643623825999E-3</v>
          </cell>
          <cell r="M93">
            <v>0.132509207320192</v>
          </cell>
        </row>
        <row r="94">
          <cell r="B94" t="str">
            <v>DE_GHD34</v>
          </cell>
          <cell r="C94" t="str">
            <v>DH4</v>
          </cell>
          <cell r="D94" t="str">
            <v>SigLinDe FfE/'GHD04'</v>
          </cell>
          <cell r="E94">
            <v>1.2569600366115099</v>
          </cell>
          <cell r="F94">
            <v>-36.607845269999999</v>
          </cell>
          <cell r="G94">
            <v>7.3211869529999998</v>
          </cell>
          <cell r="H94">
            <v>7.7695999446950006E-2</v>
          </cell>
          <cell r="I94">
            <v>40</v>
          </cell>
          <cell r="J94">
            <v>-6.9682598068340706E-2</v>
          </cell>
          <cell r="K94">
            <v>1.13797018307135</v>
          </cell>
          <cell r="L94">
            <v>-8.5220021901797499E-4</v>
          </cell>
          <cell r="M94">
            <v>0.19210675752294901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abSelected="1" zoomScale="80" zoomScaleNormal="80" workbookViewId="0">
      <selection activeCell="H16" sqref="H16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468</v>
      </c>
    </row>
    <row r="3" spans="2:7"/>
    <row r="4" spans="2:7">
      <c r="B4" s="8" t="s">
        <v>463</v>
      </c>
    </row>
    <row r="5" spans="2:7">
      <c r="B5" s="8" t="s">
        <v>464</v>
      </c>
    </row>
    <row r="6" spans="2:7"/>
    <row r="7" spans="2:7">
      <c r="B7" t="s">
        <v>338</v>
      </c>
    </row>
    <row r="8" spans="2:7" s="8" customFormat="1">
      <c r="B8" s="8" t="s">
        <v>465</v>
      </c>
    </row>
    <row r="9" spans="2:7" s="8" customFormat="1"/>
    <row r="10" spans="2:7" s="8" customFormat="1">
      <c r="B10" s="14" t="s">
        <v>450</v>
      </c>
    </row>
    <row r="11" spans="2:7" s="8" customFormat="1">
      <c r="B11" s="8" t="s">
        <v>501</v>
      </c>
    </row>
    <row r="12" spans="2:7" s="8" customFormat="1">
      <c r="B12" s="8" t="s">
        <v>502</v>
      </c>
    </row>
    <row r="13" spans="2:7" s="8" customFormat="1">
      <c r="B13" s="8" t="s">
        <v>508</v>
      </c>
    </row>
    <row r="14" spans="2:7" s="8" customFormat="1"/>
    <row r="15" spans="2:7">
      <c r="B15" s="20" t="s">
        <v>467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466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42191</v>
      </c>
      <c r="E29" s="8"/>
      <c r="F29" s="8"/>
      <c r="G29" s="8"/>
      <c r="H29" s="8"/>
    </row>
    <row r="30" spans="2:12">
      <c r="B30" s="21" t="s">
        <v>348</v>
      </c>
      <c r="C30" s="326" t="s">
        <v>652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29" sqref="D29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656</v>
      </c>
      <c r="D4" s="27">
        <v>42191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655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659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488</v>
      </c>
      <c r="D11" s="330" t="s">
        <v>660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661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 t="s">
        <v>662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663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657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664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665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489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462</v>
      </c>
      <c r="D27" s="42" t="s">
        <v>396</v>
      </c>
      <c r="E27" s="39"/>
      <c r="F27" s="11"/>
    </row>
    <row r="28" spans="1:15">
      <c r="B28" s="15"/>
      <c r="C28" s="65" t="s">
        <v>504</v>
      </c>
      <c r="D28" s="48" t="str">
        <f>IF(D27&lt;&gt;C28,VLOOKUP(D27,$C$29:$D$48,2,FALSE),C28)</f>
        <v>Uffenheim</v>
      </c>
      <c r="E28" s="38"/>
      <c r="F28" s="11"/>
      <c r="G28" s="2"/>
    </row>
    <row r="29" spans="1:15">
      <c r="B29" s="15"/>
      <c r="C29" s="22" t="s">
        <v>396</v>
      </c>
      <c r="D29" s="45" t="s">
        <v>663</v>
      </c>
      <c r="E29" s="40"/>
      <c r="F29" s="11"/>
      <c r="G29" s="2"/>
    </row>
    <row r="30" spans="1:15">
      <c r="B30" s="15"/>
      <c r="C30" s="22" t="s">
        <v>397</v>
      </c>
      <c r="D30" s="45"/>
      <c r="E30" s="40"/>
      <c r="F30" s="47"/>
      <c r="G30" s="2"/>
    </row>
    <row r="31" spans="1:15">
      <c r="B31" s="15"/>
      <c r="C31" s="22" t="s">
        <v>422</v>
      </c>
      <c r="D31" s="46"/>
      <c r="E31" s="40"/>
      <c r="F31" s="47"/>
      <c r="G31" s="2"/>
    </row>
    <row r="32" spans="1:15">
      <c r="B32" s="15"/>
      <c r="C32" s="22" t="s">
        <v>423</v>
      </c>
      <c r="D32" s="46"/>
      <c r="E32" s="40"/>
      <c r="F32" s="47"/>
      <c r="G32" s="2"/>
    </row>
    <row r="33" spans="2:7">
      <c r="B33" s="15"/>
      <c r="C33" s="22" t="s">
        <v>424</v>
      </c>
      <c r="D33" s="45"/>
      <c r="E33" s="40"/>
      <c r="F33" s="47"/>
      <c r="G33" s="2"/>
    </row>
    <row r="34" spans="2:7">
      <c r="B34" s="15"/>
      <c r="C34" s="22" t="s">
        <v>425</v>
      </c>
      <c r="D34" s="46"/>
      <c r="E34" s="40"/>
      <c r="F34" s="47"/>
      <c r="G34" s="2"/>
    </row>
    <row r="35" spans="2:7">
      <c r="B35" s="15"/>
      <c r="C35" s="22" t="s">
        <v>426</v>
      </c>
      <c r="D35" s="46"/>
      <c r="E35" s="40"/>
      <c r="F35" s="47"/>
      <c r="G35" s="2"/>
    </row>
    <row r="36" spans="2:7">
      <c r="B36" s="15"/>
      <c r="C36" s="22" t="s">
        <v>427</v>
      </c>
      <c r="D36" s="46"/>
      <c r="E36" s="40"/>
      <c r="F36" s="47"/>
      <c r="G36" s="2"/>
    </row>
    <row r="37" spans="2:7">
      <c r="B37" s="15"/>
      <c r="C37" s="22" t="s">
        <v>428</v>
      </c>
      <c r="D37" s="46"/>
      <c r="E37" s="40"/>
      <c r="F37" s="47"/>
      <c r="G37" s="2"/>
    </row>
    <row r="38" spans="2:7">
      <c r="B38" s="15"/>
      <c r="C38" s="22" t="s">
        <v>434</v>
      </c>
      <c r="D38" s="46"/>
      <c r="E38" s="40"/>
      <c r="F38" s="47"/>
      <c r="G38" s="2"/>
    </row>
    <row r="39" spans="2:7">
      <c r="B39" s="15"/>
      <c r="C39" s="22" t="s">
        <v>435</v>
      </c>
      <c r="D39" s="46"/>
      <c r="E39" s="40"/>
      <c r="F39" s="47"/>
      <c r="G39" s="2"/>
    </row>
    <row r="40" spans="2:7">
      <c r="B40" s="15"/>
      <c r="C40" s="22" t="s">
        <v>436</v>
      </c>
      <c r="D40" s="46"/>
      <c r="E40" s="40"/>
      <c r="F40" s="47"/>
      <c r="G40" s="2"/>
    </row>
    <row r="41" spans="2:7">
      <c r="B41" s="15"/>
      <c r="C41" s="22" t="s">
        <v>437</v>
      </c>
      <c r="D41" s="46"/>
      <c r="E41" s="40"/>
      <c r="F41" s="47"/>
      <c r="G41" s="2"/>
    </row>
    <row r="42" spans="2:7">
      <c r="B42" s="15"/>
      <c r="C42" s="22" t="s">
        <v>438</v>
      </c>
      <c r="D42" s="46"/>
      <c r="E42" s="40"/>
      <c r="F42" s="47"/>
      <c r="G42" s="2"/>
    </row>
    <row r="43" spans="2:7">
      <c r="B43" s="15"/>
      <c r="C43" s="22" t="s">
        <v>439</v>
      </c>
      <c r="D43" s="46"/>
      <c r="E43" s="40"/>
      <c r="F43" s="47"/>
      <c r="G43" s="2"/>
    </row>
    <row r="44" spans="2:7">
      <c r="B44" s="15"/>
      <c r="C44" s="22" t="s">
        <v>440</v>
      </c>
      <c r="D44" s="46"/>
      <c r="E44" s="40"/>
      <c r="F44" s="47"/>
      <c r="G44" s="2"/>
    </row>
    <row r="45" spans="2:7">
      <c r="B45" s="15"/>
      <c r="C45" s="22" t="s">
        <v>441</v>
      </c>
      <c r="D45" s="46"/>
      <c r="E45" s="40"/>
      <c r="F45" s="47"/>
      <c r="G45" s="2"/>
    </row>
    <row r="46" spans="2:7">
      <c r="B46" s="15"/>
      <c r="C46" s="22" t="s">
        <v>442</v>
      </c>
      <c r="D46" s="46"/>
      <c r="E46" s="40"/>
      <c r="F46" s="47"/>
    </row>
    <row r="47" spans="2:7">
      <c r="B47" s="15"/>
      <c r="C47" s="22" t="s">
        <v>443</v>
      </c>
      <c r="D47" s="46"/>
      <c r="E47" s="40"/>
      <c r="F47" s="47"/>
    </row>
    <row r="48" spans="2:7">
      <c r="B48" s="15"/>
      <c r="C48" s="22" t="s">
        <v>444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90" priority="2">
      <formula>IF(CELL("Zeile",D29)&lt;$D$25+CELL("Zeile",$D$29),1,0)</formula>
    </cfRule>
  </conditionalFormatting>
  <conditionalFormatting sqref="D30:D48">
    <cfRule type="expression" dxfId="89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7" zoomScale="80" zoomScaleNormal="80" workbookViewId="0">
      <selection activeCell="D48" sqref="D48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448</v>
      </c>
      <c r="D5" s="58" t="str">
        <f>Netzbetreiber!$D$9</f>
        <v>Erdgas Uffenheim GmbH &amp; Co. KG</v>
      </c>
      <c r="H5" s="67"/>
      <c r="I5" s="67"/>
      <c r="J5" s="67"/>
      <c r="K5" s="67"/>
    </row>
    <row r="6" spans="2:15" ht="15" customHeight="1">
      <c r="B6" s="22"/>
      <c r="C6" s="61" t="s">
        <v>447</v>
      </c>
      <c r="D6" s="58" t="str">
        <f>Netzbetreiber!D28</f>
        <v>Uffenheim</v>
      </c>
      <c r="E6" s="15"/>
      <c r="H6" s="67"/>
      <c r="I6" s="67"/>
      <c r="J6" s="67"/>
      <c r="K6" s="67"/>
    </row>
    <row r="7" spans="2:15" ht="15" customHeight="1">
      <c r="B7" s="22"/>
      <c r="C7" s="60" t="s">
        <v>490</v>
      </c>
      <c r="D7" s="327" t="str">
        <f>Netzbetreiber!$D$11</f>
        <v>9870103100002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256</v>
      </c>
      <c r="E11" s="15"/>
      <c r="H11" s="271" t="s">
        <v>256</v>
      </c>
      <c r="I11" s="271" t="s">
        <v>259</v>
      </c>
      <c r="J11" s="271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617</v>
      </c>
      <c r="D13" s="33" t="s">
        <v>618</v>
      </c>
      <c r="E13" s="15"/>
      <c r="H13" s="271" t="s">
        <v>618</v>
      </c>
      <c r="I13" s="271" t="s">
        <v>619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433</v>
      </c>
      <c r="D15" s="42" t="s">
        <v>666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432</v>
      </c>
      <c r="D16" s="42" t="s">
        <v>431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84</v>
      </c>
      <c r="C18" s="31" t="s">
        <v>369</v>
      </c>
      <c r="D18" s="49" t="s">
        <v>257</v>
      </c>
      <c r="E18" s="15"/>
      <c r="H18" s="269" t="s">
        <v>257</v>
      </c>
      <c r="I18" s="269" t="s">
        <v>135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577</v>
      </c>
      <c r="I19" s="270" t="s">
        <v>491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492</v>
      </c>
      <c r="I20" s="270" t="s">
        <v>493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85</v>
      </c>
      <c r="C22" s="8" t="s">
        <v>615</v>
      </c>
      <c r="D22" s="49" t="s">
        <v>611</v>
      </c>
      <c r="E22" s="15"/>
      <c r="H22" s="267" t="s">
        <v>611</v>
      </c>
      <c r="I22" s="267" t="s">
        <v>612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613</v>
      </c>
      <c r="E23" s="15"/>
      <c r="H23" s="267" t="s">
        <v>614</v>
      </c>
      <c r="I23" s="8" t="s">
        <v>610</v>
      </c>
      <c r="J23" s="8"/>
      <c r="K23" s="8"/>
      <c r="L23" s="268"/>
    </row>
    <row r="24" spans="2:16" ht="15" customHeight="1">
      <c r="B24" s="22"/>
      <c r="C24" s="24" t="s">
        <v>616</v>
      </c>
      <c r="D24" s="24" t="str">
        <f>IF(D22=$H$22,L24,IF(D23=$H$24,M24,N24))</f>
        <v>=&gt;  Q(D) = KW  x  h(T, SLP-Typ)  x  F(WT)</v>
      </c>
      <c r="E24" s="15"/>
      <c r="H24" s="267" t="s">
        <v>613</v>
      </c>
      <c r="I24" s="267" t="s">
        <v>620</v>
      </c>
      <c r="J24" s="8"/>
      <c r="K24" s="8"/>
      <c r="L24" s="270" t="s">
        <v>621</v>
      </c>
      <c r="M24" s="270" t="s">
        <v>623</v>
      </c>
      <c r="N24" s="270" t="s">
        <v>622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371</v>
      </c>
      <c r="C26" s="6" t="s">
        <v>580</v>
      </c>
      <c r="D26" s="42" t="s">
        <v>136</v>
      </c>
      <c r="E26" s="15"/>
      <c r="H26" s="269" t="s">
        <v>134</v>
      </c>
      <c r="I26" s="269" t="s">
        <v>136</v>
      </c>
      <c r="J26" s="267"/>
      <c r="K26" s="267"/>
      <c r="L26" s="268"/>
    </row>
    <row r="27" spans="2:16" ht="15" customHeight="1">
      <c r="B27" s="7"/>
      <c r="C27" s="6" t="s">
        <v>624</v>
      </c>
      <c r="D27" s="42" t="s">
        <v>625</v>
      </c>
      <c r="E27" s="15"/>
      <c r="H27" s="296" t="s">
        <v>625</v>
      </c>
      <c r="I27" s="269" t="s">
        <v>626</v>
      </c>
      <c r="J27" s="269" t="s">
        <v>627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7">
        <v>1</v>
      </c>
      <c r="E28" s="15"/>
      <c r="H28" s="270" t="s">
        <v>628</v>
      </c>
      <c r="I28" s="270" t="s">
        <v>629</v>
      </c>
      <c r="J28" s="270" t="s">
        <v>630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8"/>
      <c r="E29" s="15"/>
      <c r="H29" s="270" t="s">
        <v>631</v>
      </c>
      <c r="I29" s="270" t="s">
        <v>632</v>
      </c>
      <c r="J29" s="270" t="s">
        <v>633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496</v>
      </c>
      <c r="C31" s="6" t="s">
        <v>579</v>
      </c>
      <c r="D31" s="42" t="s">
        <v>136</v>
      </c>
      <c r="E31" s="15"/>
      <c r="H31" s="269" t="s">
        <v>134</v>
      </c>
      <c r="I31" s="269" t="s">
        <v>136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634</v>
      </c>
      <c r="I32" s="270" t="s">
        <v>635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636</v>
      </c>
      <c r="I33" s="267" t="s">
        <v>631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551</v>
      </c>
      <c r="C35" s="24" t="s">
        <v>498</v>
      </c>
      <c r="D35" s="42">
        <v>15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552</v>
      </c>
      <c r="C37" s="5" t="s">
        <v>366</v>
      </c>
      <c r="D37" s="34">
        <v>1500000</v>
      </c>
      <c r="E37" s="15" t="s">
        <v>509</v>
      </c>
      <c r="I37" s="267"/>
      <c r="J37" s="267"/>
      <c r="K37" s="267"/>
      <c r="L37" s="267"/>
      <c r="M37" s="268"/>
    </row>
    <row r="38" spans="2:39" customFormat="1" ht="15" customHeight="1">
      <c r="C38" s="8" t="s">
        <v>494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553</v>
      </c>
      <c r="C40" s="5" t="s">
        <v>367</v>
      </c>
      <c r="D40" s="36">
        <v>500</v>
      </c>
      <c r="E40" s="15" t="s">
        <v>543</v>
      </c>
      <c r="H40" s="67"/>
      <c r="I40" s="67"/>
      <c r="J40" s="67"/>
      <c r="K40" s="67"/>
    </row>
    <row r="41" spans="2:39" ht="15" customHeight="1">
      <c r="C41" s="8" t="s">
        <v>495</v>
      </c>
    </row>
    <row r="42" spans="2:39" ht="15" customHeight="1">
      <c r="B42" s="7"/>
      <c r="C42" s="3"/>
    </row>
    <row r="43" spans="2:39" ht="15" customHeight="1">
      <c r="B43" s="7"/>
      <c r="C43" s="3" t="s">
        <v>542</v>
      </c>
    </row>
    <row r="44" spans="2:39" ht="18" customHeight="1">
      <c r="C44" s="3" t="s">
        <v>544</v>
      </c>
    </row>
    <row r="45" spans="2:39" ht="18" customHeight="1">
      <c r="C45" s="3"/>
    </row>
    <row r="46" spans="2:39" ht="15" customHeight="1">
      <c r="B46" s="22" t="s">
        <v>554</v>
      </c>
      <c r="C46" s="60" t="s">
        <v>578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588</v>
      </c>
      <c r="D48" s="45" t="s">
        <v>663</v>
      </c>
    </row>
    <row r="49" spans="3:4" ht="18" customHeight="1">
      <c r="C49" s="22" t="s">
        <v>589</v>
      </c>
      <c r="D49" s="45"/>
    </row>
    <row r="50" spans="3:4" ht="18" customHeight="1">
      <c r="C50" s="22" t="s">
        <v>590</v>
      </c>
      <c r="D50" s="45"/>
    </row>
    <row r="51" spans="3:4" ht="18" customHeight="1">
      <c r="C51" s="22" t="s">
        <v>591</v>
      </c>
      <c r="D51" s="45"/>
    </row>
    <row r="52" spans="3:4" ht="18" customHeight="1">
      <c r="C52" s="22" t="s">
        <v>592</v>
      </c>
      <c r="D52" s="45"/>
    </row>
    <row r="53" spans="3:4" ht="18" customHeight="1">
      <c r="C53" s="22" t="s">
        <v>593</v>
      </c>
      <c r="D53" s="45"/>
    </row>
    <row r="54" spans="3:4" ht="18" customHeight="1">
      <c r="C54" s="22" t="s">
        <v>594</v>
      </c>
      <c r="D54" s="45"/>
    </row>
    <row r="55" spans="3:4" ht="18" customHeight="1">
      <c r="C55" s="22" t="s">
        <v>595</v>
      </c>
      <c r="D55" s="45"/>
    </row>
    <row r="56" spans="3:4" ht="18" customHeight="1">
      <c r="C56" s="22" t="s">
        <v>596</v>
      </c>
      <c r="D56" s="45"/>
    </row>
    <row r="57" spans="3:4" ht="18" customHeight="1">
      <c r="C57" s="22" t="s">
        <v>597</v>
      </c>
      <c r="D57" s="45"/>
    </row>
    <row r="58" spans="3:4" ht="18" customHeight="1">
      <c r="C58" s="22" t="s">
        <v>598</v>
      </c>
      <c r="D58" s="45"/>
    </row>
    <row r="59" spans="3:4" ht="18" customHeight="1">
      <c r="C59" s="22" t="s">
        <v>599</v>
      </c>
      <c r="D59" s="45"/>
    </row>
    <row r="60" spans="3:4" ht="18" customHeight="1">
      <c r="C60" s="22" t="s">
        <v>600</v>
      </c>
      <c r="D60" s="45"/>
    </row>
    <row r="61" spans="3:4" ht="18" customHeight="1">
      <c r="C61" s="22" t="s">
        <v>601</v>
      </c>
      <c r="D61" s="45"/>
    </row>
    <row r="62" spans="3:4" ht="18" customHeight="1">
      <c r="C62" s="22" t="s">
        <v>602</v>
      </c>
      <c r="D62" s="45"/>
    </row>
  </sheetData>
  <sheetProtection sheet="1" objects="1" scenarios="1"/>
  <conditionalFormatting sqref="D15">
    <cfRule type="expression" dxfId="88" priority="21">
      <formula>IF($D$11="Gaspool",1,0)</formula>
    </cfRule>
  </conditionalFormatting>
  <conditionalFormatting sqref="D16">
    <cfRule type="expression" dxfId="87" priority="18">
      <formula>IF($D$11="NCG",1,0)</formula>
    </cfRule>
  </conditionalFormatting>
  <conditionalFormatting sqref="D48:D62">
    <cfRule type="expression" dxfId="86" priority="17">
      <formula>IF(CELL("Zeile",D48)&lt;$D$46+CELL("Zeile",$D$48),1,0)</formula>
    </cfRule>
  </conditionalFormatting>
  <conditionalFormatting sqref="D49:D62">
    <cfRule type="expression" dxfId="85" priority="16">
      <formula>IF(CELL(D49)&lt;$D$36+27,1,0)</formula>
    </cfRule>
  </conditionalFormatting>
  <conditionalFormatting sqref="D23">
    <cfRule type="expression" dxfId="84" priority="15">
      <formula>IF($D$22=$H$22,1,0)</formula>
    </cfRule>
  </conditionalFormatting>
  <conditionalFormatting sqref="D31">
    <cfRule type="expression" dxfId="83" priority="4">
      <formula>IF($D$18="synthetisch",1,0)</formula>
    </cfRule>
  </conditionalFormatting>
  <conditionalFormatting sqref="D28">
    <cfRule type="expression" dxfId="82" priority="2">
      <formula>IF(AND($D$27=$I$27,$D$26=$H$26),1,0)</formula>
    </cfRule>
  </conditionalFormatting>
  <conditionalFormatting sqref="D26:D28">
    <cfRule type="expression" dxfId="81" priority="5">
      <formula>IF($D$18="analytisch",1,0)</formula>
    </cfRule>
  </conditionalFormatting>
  <conditionalFormatting sqref="D27">
    <cfRule type="expression" dxfId="80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="70" zoomScaleNormal="70" workbookViewId="0">
      <selection activeCell="E25" sqref="E25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546</v>
      </c>
    </row>
    <row r="3" spans="2:56" ht="15" customHeight="1">
      <c r="B3" s="170"/>
    </row>
    <row r="4" spans="2:56">
      <c r="B4" s="130"/>
      <c r="C4" s="56" t="s">
        <v>448</v>
      </c>
      <c r="D4" s="57"/>
      <c r="E4" s="329" t="str">
        <f>Netzbetreiber!D9</f>
        <v>Erdgas Uffenheim GmbH &amp; Co. KG</v>
      </c>
      <c r="F4" s="329"/>
      <c r="G4" s="329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Netzbetreiber!D28</f>
        <v>Uffenheim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28" t="str">
        <f>Netzbetreiber!D11</f>
        <v>9870103100002</v>
      </c>
      <c r="F6" s="328"/>
      <c r="G6" s="328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Netzbetreiber!D6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525</v>
      </c>
      <c r="D9" s="130"/>
      <c r="E9" s="130"/>
      <c r="F9" s="154">
        <f>'SLP-Verfahren'!D46</f>
        <v>1</v>
      </c>
      <c r="H9" s="171" t="s">
        <v>603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587</v>
      </c>
      <c r="D10" s="130"/>
      <c r="E10" s="130"/>
      <c r="F10" s="49">
        <v>1</v>
      </c>
      <c r="G10" s="57"/>
      <c r="H10" s="171" t="s">
        <v>604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605</v>
      </c>
      <c r="D11" s="130"/>
      <c r="E11" s="130"/>
      <c r="F11" s="332" t="str">
        <f>INDEX('SLP-Verfahren'!D48:D62,'SLP-Temp-Gebiet #01'!F10)</f>
        <v>Uffenheim</v>
      </c>
      <c r="G11" s="332"/>
      <c r="H11" s="288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39" t="s">
        <v>586</v>
      </c>
      <c r="D13" s="339"/>
      <c r="E13" s="339"/>
      <c r="F13" s="181" t="s">
        <v>550</v>
      </c>
      <c r="G13" s="130" t="s">
        <v>548</v>
      </c>
      <c r="H13" s="261" t="s">
        <v>565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0" t="s">
        <v>451</v>
      </c>
      <c r="D14" s="340"/>
      <c r="E14" s="89" t="s">
        <v>452</v>
      </c>
      <c r="F14" s="262" t="s">
        <v>85</v>
      </c>
      <c r="G14" s="263" t="s">
        <v>574</v>
      </c>
      <c r="H14" s="51">
        <v>0</v>
      </c>
      <c r="I14" s="57"/>
      <c r="J14" s="130"/>
      <c r="K14" s="130"/>
      <c r="L14" s="130"/>
      <c r="M14" s="130"/>
      <c r="N14" s="130"/>
      <c r="O14" s="331" t="s">
        <v>653</v>
      </c>
      <c r="R14" s="207" t="s">
        <v>566</v>
      </c>
      <c r="S14" s="207" t="s">
        <v>567</v>
      </c>
      <c r="T14" s="207" t="s">
        <v>568</v>
      </c>
      <c r="U14" s="207" t="s">
        <v>569</v>
      </c>
      <c r="V14" s="207" t="s">
        <v>549</v>
      </c>
      <c r="W14" s="207" t="s">
        <v>570</v>
      </c>
      <c r="X14" s="207" t="s">
        <v>571</v>
      </c>
      <c r="Y14" s="207" t="s">
        <v>572</v>
      </c>
      <c r="Z14" s="207" t="s">
        <v>573</v>
      </c>
      <c r="AA14" s="207" t="s">
        <v>574</v>
      </c>
      <c r="AB14" s="207" t="s">
        <v>575</v>
      </c>
      <c r="AC14" s="207" t="s">
        <v>576</v>
      </c>
    </row>
    <row r="15" spans="2:56" ht="19.5" customHeight="1">
      <c r="B15" s="130"/>
      <c r="C15" s="340" t="s">
        <v>388</v>
      </c>
      <c r="D15" s="340"/>
      <c r="E15" s="89" t="s">
        <v>452</v>
      </c>
      <c r="F15" s="262" t="s">
        <v>71</v>
      </c>
      <c r="G15" s="263" t="s">
        <v>568</v>
      </c>
      <c r="H15" s="51">
        <v>0</v>
      </c>
      <c r="I15" s="57"/>
      <c r="J15" s="130"/>
      <c r="K15" s="130"/>
      <c r="L15" s="130"/>
      <c r="M15" s="130"/>
      <c r="N15" s="130"/>
      <c r="O15" s="161"/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496</v>
      </c>
      <c r="AI15" s="260" t="s">
        <v>551</v>
      </c>
      <c r="AJ15" s="260" t="s">
        <v>552</v>
      </c>
      <c r="AK15" s="260" t="s">
        <v>553</v>
      </c>
      <c r="AL15" s="260" t="s">
        <v>554</v>
      </c>
      <c r="AM15" s="260" t="s">
        <v>555</v>
      </c>
      <c r="AN15" s="260" t="s">
        <v>556</v>
      </c>
      <c r="AO15" s="260" t="s">
        <v>557</v>
      </c>
      <c r="AP15" s="260" t="s">
        <v>558</v>
      </c>
      <c r="AQ15" s="260" t="s">
        <v>559</v>
      </c>
      <c r="AR15" s="260" t="s">
        <v>560</v>
      </c>
      <c r="AS15" s="260" t="s">
        <v>561</v>
      </c>
      <c r="AT15" s="260" t="s">
        <v>562</v>
      </c>
      <c r="AU15" s="260" t="s">
        <v>563</v>
      </c>
      <c r="AV15" s="260" t="s">
        <v>564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30"/>
      <c r="C16" s="172"/>
      <c r="D16" s="173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8"/>
      <c r="S16" s="208"/>
    </row>
    <row r="17" spans="2:28" ht="19.5" customHeight="1">
      <c r="B17" s="174" t="s">
        <v>520</v>
      </c>
      <c r="C17" s="175"/>
      <c r="D17" s="173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8"/>
      <c r="S17" s="208"/>
    </row>
    <row r="18" spans="2:28">
      <c r="B18" s="130"/>
      <c r="C18" s="56" t="s">
        <v>526</v>
      </c>
      <c r="D18" s="130"/>
      <c r="E18" s="130"/>
      <c r="F18" s="49">
        <v>1</v>
      </c>
      <c r="H18" s="130"/>
      <c r="I18" s="171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30"/>
    </row>
    <row r="20" spans="2:28" ht="33.75" customHeight="1">
      <c r="B20" s="130"/>
      <c r="C20" s="177" t="s">
        <v>521</v>
      </c>
      <c r="D20" s="178" t="s">
        <v>516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528</v>
      </c>
      <c r="D21" s="153" t="s">
        <v>518</v>
      </c>
      <c r="E21" s="280">
        <f>1-SUMPRODUCT(F19:N19,F21:N21)</f>
        <v>1</v>
      </c>
      <c r="F21" s="280">
        <f>ROUND(F22/$D$22,4)</f>
        <v>1</v>
      </c>
      <c r="G21" s="281">
        <f t="shared" ref="G21:N21" si="1">ROUND(G22/$D$22,4)</f>
        <v>0</v>
      </c>
      <c r="H21" s="281">
        <f t="shared" si="1"/>
        <v>0</v>
      </c>
      <c r="I21" s="281">
        <f t="shared" si="1"/>
        <v>0</v>
      </c>
      <c r="J21" s="281">
        <f t="shared" si="1"/>
        <v>0</v>
      </c>
      <c r="K21" s="281">
        <f t="shared" si="1"/>
        <v>0</v>
      </c>
      <c r="L21" s="281">
        <f t="shared" si="1"/>
        <v>0</v>
      </c>
      <c r="M21" s="281">
        <f t="shared" si="1"/>
        <v>0</v>
      </c>
      <c r="N21" s="281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539</v>
      </c>
      <c r="D22" s="184">
        <f>SUMPRODUCT(E22:N22,E19:N19)</f>
        <v>1</v>
      </c>
      <c r="E22" s="282">
        <v>1</v>
      </c>
      <c r="F22" s="282">
        <v>1</v>
      </c>
      <c r="G22" s="283"/>
      <c r="H22" s="283"/>
      <c r="I22" s="283"/>
      <c r="J22" s="283"/>
      <c r="K22" s="283"/>
      <c r="L22" s="283"/>
      <c r="M22" s="283"/>
      <c r="N22" s="283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3" t="s">
        <v>142</v>
      </c>
      <c r="Q23" s="209"/>
      <c r="R23" s="67" t="s">
        <v>139</v>
      </c>
      <c r="S23" s="67" t="s">
        <v>505</v>
      </c>
      <c r="T23" s="287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523</v>
      </c>
      <c r="D24" s="186"/>
      <c r="E24" s="156" t="s">
        <v>658</v>
      </c>
      <c r="F24" s="156" t="s">
        <v>584</v>
      </c>
      <c r="G24" s="156"/>
      <c r="H24" s="156"/>
      <c r="I24" s="156"/>
      <c r="J24" s="156"/>
      <c r="K24" s="156"/>
      <c r="L24" s="156"/>
      <c r="M24" s="156"/>
      <c r="N24" s="156"/>
      <c r="O24" s="183" t="s">
        <v>524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517</v>
      </c>
      <c r="D25" s="186"/>
      <c r="E25" s="160" t="s">
        <v>667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3" t="s">
        <v>142</v>
      </c>
      <c r="Q26" s="209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522</v>
      </c>
      <c r="D28" s="130"/>
      <c r="E28" s="130"/>
      <c r="F28" s="49">
        <v>4</v>
      </c>
      <c r="H28" s="130"/>
      <c r="I28" s="171"/>
      <c r="J28" s="130"/>
      <c r="K28" s="130"/>
      <c r="L28" s="130"/>
      <c r="M28" s="130"/>
      <c r="N28" s="130"/>
      <c r="O28" s="130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529</v>
      </c>
      <c r="D31" s="184" t="s">
        <v>254</v>
      </c>
      <c r="E31" s="278">
        <f>1-SUMPRODUCT(F29:N29,F31:N31)</f>
        <v>0.5333</v>
      </c>
      <c r="F31" s="278">
        <f>ROUND(F32/$D$32,4)</f>
        <v>0.26669999999999999</v>
      </c>
      <c r="G31" s="278">
        <f t="shared" ref="G31:N31" si="3">ROUND(G32/$D$32,4)</f>
        <v>0.1333</v>
      </c>
      <c r="H31" s="278">
        <f t="shared" si="3"/>
        <v>6.6699999999999995E-2</v>
      </c>
      <c r="I31" s="278">
        <f t="shared" si="3"/>
        <v>0</v>
      </c>
      <c r="J31" s="278">
        <f t="shared" si="3"/>
        <v>0</v>
      </c>
      <c r="K31" s="278">
        <f t="shared" si="3"/>
        <v>0</v>
      </c>
      <c r="L31" s="278">
        <f t="shared" si="3"/>
        <v>0</v>
      </c>
      <c r="M31" s="278">
        <f t="shared" si="3"/>
        <v>0</v>
      </c>
      <c r="N31" s="278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535</v>
      </c>
      <c r="D32" s="284">
        <f>SUMPRODUCT(E32:N32,E29:N29)</f>
        <v>1.875</v>
      </c>
      <c r="E32" s="279">
        <v>1</v>
      </c>
      <c r="F32" s="279">
        <v>0.5</v>
      </c>
      <c r="G32" s="279">
        <v>0.25</v>
      </c>
      <c r="H32" s="279">
        <v>0.125</v>
      </c>
      <c r="I32" s="155"/>
      <c r="J32" s="155"/>
      <c r="K32" s="155"/>
      <c r="L32" s="155"/>
      <c r="M32" s="155"/>
      <c r="N32" s="155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3" t="s">
        <v>142</v>
      </c>
      <c r="Q34" s="209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607</v>
      </c>
      <c r="D35" s="153" t="s">
        <v>608</v>
      </c>
      <c r="E35" s="156" t="s">
        <v>606</v>
      </c>
      <c r="F35" s="156" t="s">
        <v>606</v>
      </c>
      <c r="G35" s="156" t="s">
        <v>606</v>
      </c>
      <c r="H35" s="156" t="s">
        <v>606</v>
      </c>
      <c r="I35" s="156" t="s">
        <v>606</v>
      </c>
      <c r="J35" s="156" t="s">
        <v>606</v>
      </c>
      <c r="K35" s="156" t="s">
        <v>606</v>
      </c>
      <c r="L35" s="156" t="s">
        <v>606</v>
      </c>
      <c r="M35" s="156" t="s">
        <v>606</v>
      </c>
      <c r="N35" s="156" t="s">
        <v>606</v>
      </c>
      <c r="O35" s="183" t="s">
        <v>142</v>
      </c>
      <c r="Q35" s="209"/>
      <c r="R35" s="67" t="s">
        <v>606</v>
      </c>
      <c r="S35" s="67" t="s">
        <v>609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446</v>
      </c>
      <c r="D36" s="119" t="s">
        <v>540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3" t="s">
        <v>142</v>
      </c>
      <c r="Q36" s="209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533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534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527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531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532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537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538</v>
      </c>
      <c r="D46" s="199" t="s">
        <v>536</v>
      </c>
      <c r="E46" s="285">
        <v>1</v>
      </c>
      <c r="F46" s="285">
        <v>0</v>
      </c>
      <c r="G46" s="285">
        <v>0</v>
      </c>
      <c r="H46" s="285">
        <v>0</v>
      </c>
      <c r="I46" s="285">
        <v>0</v>
      </c>
      <c r="J46" s="285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536</v>
      </c>
      <c r="E47" s="285">
        <v>1</v>
      </c>
      <c r="F47" s="285">
        <v>0.5</v>
      </c>
      <c r="G47" s="285">
        <v>0.25</v>
      </c>
      <c r="H47" s="285">
        <v>0.125</v>
      </c>
      <c r="I47" s="285">
        <v>0</v>
      </c>
      <c r="J47" s="285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4" t="s">
        <v>581</v>
      </c>
      <c r="C50" s="175"/>
      <c r="D50" s="175"/>
      <c r="E50" s="175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1"/>
      <c r="D51" s="191"/>
      <c r="E51" s="191"/>
      <c r="F51" s="191"/>
      <c r="G51" s="191"/>
      <c r="H51" s="191"/>
      <c r="I51" s="206"/>
      <c r="J51" s="130"/>
      <c r="K51" s="130"/>
      <c r="L51" s="130"/>
      <c r="M51" s="130"/>
      <c r="N51" s="130"/>
      <c r="O51" s="130"/>
    </row>
    <row r="52" spans="2:28">
      <c r="B52" s="130"/>
      <c r="C52" s="56" t="s">
        <v>545</v>
      </c>
      <c r="D52" s="130"/>
      <c r="E52" s="130"/>
      <c r="F52" s="157">
        <f>F18</f>
        <v>1</v>
      </c>
      <c r="H52" s="130"/>
      <c r="I52" s="171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30"/>
    </row>
    <row r="54" spans="2:28" ht="33.75" customHeight="1">
      <c r="B54" s="130"/>
      <c r="C54" s="177" t="s">
        <v>521</v>
      </c>
      <c r="D54" s="178" t="s">
        <v>516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528</v>
      </c>
      <c r="D55" s="153" t="s">
        <v>518</v>
      </c>
      <c r="E55" s="278">
        <f>1-SUMPRODUCT(F53:N53,F55:N55)</f>
        <v>1</v>
      </c>
      <c r="F55" s="278">
        <f>ROUND(F56/$D$56,4)</f>
        <v>1</v>
      </c>
      <c r="G55" s="278">
        <f t="shared" ref="G55:N55" si="5">ROUND(G56/$D$56,4)</f>
        <v>0</v>
      </c>
      <c r="H55" s="278">
        <f t="shared" si="5"/>
        <v>0</v>
      </c>
      <c r="I55" s="278">
        <f t="shared" si="5"/>
        <v>0</v>
      </c>
      <c r="J55" s="278">
        <f t="shared" si="5"/>
        <v>0</v>
      </c>
      <c r="K55" s="278">
        <f t="shared" si="5"/>
        <v>0</v>
      </c>
      <c r="L55" s="278">
        <f t="shared" si="5"/>
        <v>0</v>
      </c>
      <c r="M55" s="278">
        <f t="shared" si="5"/>
        <v>0</v>
      </c>
      <c r="N55" s="278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539</v>
      </c>
      <c r="D56" s="184">
        <f>SUMPRODUCT(E56:N56,E53:N53)</f>
        <v>1</v>
      </c>
      <c r="E56" s="279">
        <f>E22</f>
        <v>1</v>
      </c>
      <c r="F56" s="279">
        <f t="shared" ref="F56:N56" si="6">F22</f>
        <v>1</v>
      </c>
      <c r="G56" s="279">
        <f t="shared" si="6"/>
        <v>0</v>
      </c>
      <c r="H56" s="279">
        <f t="shared" si="6"/>
        <v>0</v>
      </c>
      <c r="I56" s="279">
        <f t="shared" si="6"/>
        <v>0</v>
      </c>
      <c r="J56" s="279">
        <f t="shared" si="6"/>
        <v>0</v>
      </c>
      <c r="K56" s="279">
        <f t="shared" si="6"/>
        <v>0</v>
      </c>
      <c r="L56" s="279">
        <f t="shared" si="6"/>
        <v>0</v>
      </c>
      <c r="M56" s="279">
        <f t="shared" si="6"/>
        <v>0</v>
      </c>
      <c r="N56" s="279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6" t="str">
        <f>E23</f>
        <v>DWD</v>
      </c>
      <c r="F57" s="156" t="str">
        <f t="shared" ref="F57:N57" si="7">F23</f>
        <v>DWD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523</v>
      </c>
      <c r="D58" s="186"/>
      <c r="E58" s="156" t="str">
        <f>E24</f>
        <v>Gollhofen</v>
      </c>
      <c r="F58" s="156" t="str">
        <f t="shared" ref="F58:N58" si="8">F24</f>
        <v>DEF-St.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3" t="s">
        <v>524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517</v>
      </c>
      <c r="D59" s="186"/>
      <c r="E59" s="160" t="str">
        <f>E25</f>
        <v>K4091</v>
      </c>
      <c r="F59" s="160" t="str">
        <f t="shared" ref="F59:N59" si="9">F25</f>
        <v>xxxxx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522</v>
      </c>
      <c r="D62" s="130"/>
      <c r="E62" s="130"/>
      <c r="F62" s="157">
        <f>F28</f>
        <v>4</v>
      </c>
    </row>
    <row r="63" spans="2:28" ht="15" customHeight="1">
      <c r="E63" s="176">
        <f>IF(E64&gt;$F$62,0,1)</f>
        <v>1</v>
      </c>
      <c r="F63" s="176">
        <f t="shared" ref="F63:N63" si="11">IF(F64&gt;$F$62,0,1)</f>
        <v>1</v>
      </c>
      <c r="G63" s="176">
        <f t="shared" si="11"/>
        <v>1</v>
      </c>
      <c r="H63" s="176">
        <f t="shared" si="11"/>
        <v>1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30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529</v>
      </c>
      <c r="D65" s="184" t="s">
        <v>254</v>
      </c>
      <c r="E65" s="278">
        <f>1-SUMPRODUCT(F63:N63,F65:N65)</f>
        <v>0.5333</v>
      </c>
      <c r="F65" s="278">
        <f>ROUND(F66/$D$66,4)</f>
        <v>0.26669999999999999</v>
      </c>
      <c r="G65" s="278">
        <f t="shared" ref="G65:N65" si="12">ROUND(G66/$D$66,4)</f>
        <v>0.1333</v>
      </c>
      <c r="H65" s="278">
        <f t="shared" si="12"/>
        <v>6.6699999999999995E-2</v>
      </c>
      <c r="I65" s="278">
        <f t="shared" si="12"/>
        <v>0</v>
      </c>
      <c r="J65" s="278">
        <f t="shared" si="12"/>
        <v>0</v>
      </c>
      <c r="K65" s="278">
        <f t="shared" si="12"/>
        <v>0</v>
      </c>
      <c r="L65" s="278">
        <f t="shared" si="12"/>
        <v>0</v>
      </c>
      <c r="M65" s="278">
        <f t="shared" si="12"/>
        <v>0</v>
      </c>
      <c r="N65" s="278">
        <f t="shared" si="12"/>
        <v>0</v>
      </c>
      <c r="O65" s="183"/>
    </row>
    <row r="66" spans="2:15">
      <c r="B66" s="181"/>
      <c r="C66" s="182" t="s">
        <v>535</v>
      </c>
      <c r="D66" s="184">
        <f>SUMPRODUCT(E66:N66,E63:N63)</f>
        <v>1.875</v>
      </c>
      <c r="E66" s="286">
        <f>E32</f>
        <v>1</v>
      </c>
      <c r="F66" s="286">
        <f t="shared" ref="F66:N66" si="13">F32</f>
        <v>0.5</v>
      </c>
      <c r="G66" s="286">
        <f t="shared" si="13"/>
        <v>0.25</v>
      </c>
      <c r="H66" s="286">
        <f t="shared" si="13"/>
        <v>0.125</v>
      </c>
      <c r="I66" s="286">
        <f t="shared" si="13"/>
        <v>0</v>
      </c>
      <c r="J66" s="286">
        <f t="shared" si="13"/>
        <v>0</v>
      </c>
      <c r="K66" s="286">
        <f t="shared" si="13"/>
        <v>0</v>
      </c>
      <c r="L66" s="286">
        <f t="shared" si="13"/>
        <v>0</v>
      </c>
      <c r="M66" s="286">
        <f t="shared" si="13"/>
        <v>0</v>
      </c>
      <c r="N66" s="286">
        <f t="shared" si="13"/>
        <v>0</v>
      </c>
      <c r="O66" s="183" t="s">
        <v>145</v>
      </c>
    </row>
    <row r="67" spans="2:15">
      <c r="B67" s="181"/>
      <c r="C67" s="185" t="s">
        <v>362</v>
      </c>
      <c r="D67" s="153" t="s">
        <v>361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3" t="s">
        <v>142</v>
      </c>
    </row>
    <row r="68" spans="2:15">
      <c r="B68" s="181"/>
      <c r="C68" s="185" t="s">
        <v>454</v>
      </c>
      <c r="D68" s="153" t="s">
        <v>453</v>
      </c>
      <c r="E68" s="159" t="str">
        <f>E34</f>
        <v>Gastag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3" t="s">
        <v>142</v>
      </c>
    </row>
    <row r="69" spans="2:15">
      <c r="B69" s="181"/>
      <c r="C69" s="185" t="s">
        <v>607</v>
      </c>
      <c r="D69" s="153" t="s">
        <v>608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3" t="s">
        <v>142</v>
      </c>
    </row>
    <row r="70" spans="2:15">
      <c r="B70" s="181"/>
      <c r="C70" s="190" t="s">
        <v>446</v>
      </c>
      <c r="D70" s="119" t="s">
        <v>540</v>
      </c>
      <c r="E70" s="163" t="s">
        <v>456</v>
      </c>
      <c r="F70" s="163" t="s">
        <v>456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3" t="s">
        <v>142</v>
      </c>
    </row>
    <row r="71" spans="2:15"/>
    <row r="72" spans="2:15" ht="15.75" customHeight="1">
      <c r="C72" s="341" t="s">
        <v>582</v>
      </c>
      <c r="D72" s="341"/>
      <c r="E72" s="341"/>
      <c r="F72" s="341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78" priority="28">
      <formula>IF(E$20&lt;=$F$18,1,0)</formula>
    </cfRule>
  </conditionalFormatting>
  <conditionalFormatting sqref="E32:N36">
    <cfRule type="expression" dxfId="77" priority="27">
      <formula>IF(E$30&lt;=$F$28,1,0)</formula>
    </cfRule>
  </conditionalFormatting>
  <conditionalFormatting sqref="E26:F26">
    <cfRule type="expression" dxfId="76" priority="26">
      <formula>IF(E$20&lt;=$F$18,1,0)</formula>
    </cfRule>
  </conditionalFormatting>
  <conditionalFormatting sqref="E26:N26">
    <cfRule type="expression" dxfId="75" priority="25">
      <formula>IF(E$20&lt;=$F$18,1,0)</formula>
    </cfRule>
  </conditionalFormatting>
  <conditionalFormatting sqref="E56:N59">
    <cfRule type="expression" dxfId="74" priority="22">
      <formula>IF(E$54&lt;=$F$52,1,0)</formula>
    </cfRule>
  </conditionalFormatting>
  <conditionalFormatting sqref="E60:N60">
    <cfRule type="expression" dxfId="73" priority="21">
      <formula>IF(E$54&lt;=$F$52,1,0)</formula>
    </cfRule>
  </conditionalFormatting>
  <conditionalFormatting sqref="E66:N68">
    <cfRule type="expression" dxfId="72" priority="15">
      <formula>IF(E$64&lt;=$F$62,1,0)</formula>
    </cfRule>
  </conditionalFormatting>
  <conditionalFormatting sqref="E65:N68 E70:N70">
    <cfRule type="expression" dxfId="71" priority="13">
      <formula>IF(E$64&gt;$F$62,1,0)</formula>
    </cfRule>
  </conditionalFormatting>
  <conditionalFormatting sqref="E56:N60">
    <cfRule type="expression" dxfId="70" priority="12">
      <formula>IF(E$54&gt;$F$52,1,0)</formula>
    </cfRule>
  </conditionalFormatting>
  <conditionalFormatting sqref="E21:N26">
    <cfRule type="expression" dxfId="69" priority="11">
      <formula>IF(E$20&gt;$F$18,1,0)</formula>
    </cfRule>
  </conditionalFormatting>
  <conditionalFormatting sqref="E32:N36">
    <cfRule type="expression" dxfId="68" priority="10">
      <formula>IF(E$30&gt;$F$28,1,0)</formula>
    </cfRule>
  </conditionalFormatting>
  <conditionalFormatting sqref="H11 H8:H9">
    <cfRule type="expression" dxfId="67" priority="9">
      <formula>IF($F$9=1,1,0)</formula>
    </cfRule>
  </conditionalFormatting>
  <conditionalFormatting sqref="E55:N55">
    <cfRule type="expression" dxfId="66" priority="8">
      <formula>IF(E$54&gt;$F$52,1,0)</formula>
    </cfRule>
  </conditionalFormatting>
  <conditionalFormatting sqref="E31:N31">
    <cfRule type="expression" dxfId="65" priority="7">
      <formula>IF(E$30&gt;$F$28,1,0)</formula>
    </cfRule>
  </conditionalFormatting>
  <conditionalFormatting sqref="E70:N70">
    <cfRule type="expression" dxfId="64" priority="6">
      <formula>IF(E$64&lt;=$F$62,1,0)</formula>
    </cfRule>
  </conditionalFormatting>
  <conditionalFormatting sqref="H10">
    <cfRule type="expression" dxfId="63" priority="5">
      <formula>IF($F$9=1,1,0)</formula>
    </cfRule>
  </conditionalFormatting>
  <conditionalFormatting sqref="E69:N69">
    <cfRule type="expression" dxfId="62" priority="2">
      <formula>IF(E$64&lt;=$F$62,1,0)</formula>
    </cfRule>
  </conditionalFormatting>
  <conditionalFormatting sqref="E69:N69">
    <cfRule type="expression" dxfId="61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546</v>
      </c>
    </row>
    <row r="3" spans="2:56" ht="15" customHeight="1">
      <c r="B3" s="170"/>
    </row>
    <row r="4" spans="2:56">
      <c r="B4" s="130"/>
      <c r="C4" s="56" t="s">
        <v>448</v>
      </c>
      <c r="D4" s="57"/>
      <c r="E4" s="329" t="str">
        <f>Netzbetreiber!$D$9</f>
        <v>Erdgas Uffenheim GmbH &amp; Co. KG</v>
      </c>
      <c r="F4" s="130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Netzbetreiber!$D$28</f>
        <v>Uffenheim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28" t="str">
        <f>Netzbetreiber!$D$11</f>
        <v>9870103100002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Netzbetreiber!$D$6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525</v>
      </c>
      <c r="D9" s="130"/>
      <c r="E9" s="130"/>
      <c r="F9" s="154">
        <f>'SLP-Verfahren'!D46</f>
        <v>1</v>
      </c>
      <c r="H9" s="171" t="s">
        <v>603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587</v>
      </c>
      <c r="D10" s="130"/>
      <c r="E10" s="130"/>
      <c r="F10" s="49">
        <v>2</v>
      </c>
      <c r="G10" s="57"/>
      <c r="H10" s="171" t="s">
        <v>604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605</v>
      </c>
      <c r="D11" s="130"/>
      <c r="E11" s="130"/>
      <c r="F11" s="332">
        <f>INDEX('SLP-Verfahren'!D48:D62,'SLP-Temp-Gebiet #02'!F10)</f>
        <v>0</v>
      </c>
      <c r="G11" s="332"/>
      <c r="H11" s="288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39" t="s">
        <v>586</v>
      </c>
      <c r="D13" s="339"/>
      <c r="E13" s="339"/>
      <c r="F13" s="181" t="s">
        <v>550</v>
      </c>
      <c r="G13" s="130" t="s">
        <v>548</v>
      </c>
      <c r="H13" s="261" t="s">
        <v>565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0" t="s">
        <v>451</v>
      </c>
      <c r="D14" s="340"/>
      <c r="E14" s="89" t="s">
        <v>452</v>
      </c>
      <c r="F14" s="262" t="s">
        <v>85</v>
      </c>
      <c r="G14" s="263" t="s">
        <v>574</v>
      </c>
      <c r="H14" s="51">
        <v>0</v>
      </c>
      <c r="I14" s="57"/>
      <c r="J14" s="130"/>
      <c r="K14" s="130"/>
      <c r="L14" s="130"/>
      <c r="M14" s="130"/>
      <c r="N14" s="130"/>
      <c r="O14" s="331" t="s">
        <v>653</v>
      </c>
      <c r="R14" s="207" t="s">
        <v>566</v>
      </c>
      <c r="S14" s="207" t="s">
        <v>567</v>
      </c>
      <c r="T14" s="207" t="s">
        <v>568</v>
      </c>
      <c r="U14" s="207" t="s">
        <v>569</v>
      </c>
      <c r="V14" s="207" t="s">
        <v>549</v>
      </c>
      <c r="W14" s="207" t="s">
        <v>570</v>
      </c>
      <c r="X14" s="207" t="s">
        <v>571</v>
      </c>
      <c r="Y14" s="207" t="s">
        <v>572</v>
      </c>
      <c r="Z14" s="207" t="s">
        <v>573</v>
      </c>
      <c r="AA14" s="207" t="s">
        <v>574</v>
      </c>
      <c r="AB14" s="207" t="s">
        <v>575</v>
      </c>
      <c r="AC14" s="207" t="s">
        <v>576</v>
      </c>
    </row>
    <row r="15" spans="2:56" ht="19.5" customHeight="1">
      <c r="B15" s="130"/>
      <c r="C15" s="340" t="s">
        <v>388</v>
      </c>
      <c r="D15" s="340"/>
      <c r="E15" s="89" t="s">
        <v>452</v>
      </c>
      <c r="F15" s="262" t="s">
        <v>71</v>
      </c>
      <c r="G15" s="263" t="s">
        <v>568</v>
      </c>
      <c r="H15" s="51">
        <v>0</v>
      </c>
      <c r="I15" s="57"/>
      <c r="J15" s="130"/>
      <c r="K15" s="130"/>
      <c r="L15" s="130"/>
      <c r="M15" s="130"/>
      <c r="N15" s="130"/>
      <c r="O15" s="161" t="s">
        <v>530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496</v>
      </c>
      <c r="AI15" s="260" t="s">
        <v>551</v>
      </c>
      <c r="AJ15" s="260" t="s">
        <v>552</v>
      </c>
      <c r="AK15" s="260" t="s">
        <v>553</v>
      </c>
      <c r="AL15" s="260" t="s">
        <v>554</v>
      </c>
      <c r="AM15" s="260" t="s">
        <v>555</v>
      </c>
      <c r="AN15" s="260" t="s">
        <v>556</v>
      </c>
      <c r="AO15" s="260" t="s">
        <v>557</v>
      </c>
      <c r="AP15" s="260" t="s">
        <v>558</v>
      </c>
      <c r="AQ15" s="260" t="s">
        <v>559</v>
      </c>
      <c r="AR15" s="260" t="s">
        <v>560</v>
      </c>
      <c r="AS15" s="260" t="s">
        <v>561</v>
      </c>
      <c r="AT15" s="260" t="s">
        <v>562</v>
      </c>
      <c r="AU15" s="260" t="s">
        <v>563</v>
      </c>
      <c r="AV15" s="260" t="s">
        <v>564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30"/>
      <c r="C16" s="172"/>
      <c r="D16" s="289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8"/>
      <c r="S16" s="208"/>
    </row>
    <row r="17" spans="2:28" ht="19.5" customHeight="1">
      <c r="B17" s="174" t="s">
        <v>520</v>
      </c>
      <c r="C17" s="175"/>
      <c r="D17" s="289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8"/>
      <c r="S17" s="208"/>
    </row>
    <row r="18" spans="2:28">
      <c r="B18" s="130"/>
      <c r="C18" s="56" t="s">
        <v>526</v>
      </c>
      <c r="D18" s="130"/>
      <c r="E18" s="130"/>
      <c r="F18" s="49">
        <v>2</v>
      </c>
      <c r="H18" s="130"/>
      <c r="I18" s="171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30"/>
    </row>
    <row r="20" spans="2:28" ht="33.75" customHeight="1">
      <c r="B20" s="130"/>
      <c r="C20" s="177" t="s">
        <v>521</v>
      </c>
      <c r="D20" s="178" t="s">
        <v>516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528</v>
      </c>
      <c r="D21" s="153" t="s">
        <v>518</v>
      </c>
      <c r="E21" s="280">
        <f>1-SUMPRODUCT(F19:N19,F21:N21)</f>
        <v>0.5</v>
      </c>
      <c r="F21" s="280">
        <f>ROUND(F22/$D$22,4)</f>
        <v>0.5</v>
      </c>
      <c r="G21" s="281">
        <f t="shared" ref="G21:N21" si="1">ROUND(G22/$D$22,4)</f>
        <v>0</v>
      </c>
      <c r="H21" s="281">
        <f t="shared" si="1"/>
        <v>0</v>
      </c>
      <c r="I21" s="281">
        <f t="shared" si="1"/>
        <v>0</v>
      </c>
      <c r="J21" s="281">
        <f t="shared" si="1"/>
        <v>0</v>
      </c>
      <c r="K21" s="281">
        <f t="shared" si="1"/>
        <v>0</v>
      </c>
      <c r="L21" s="281">
        <f t="shared" si="1"/>
        <v>0</v>
      </c>
      <c r="M21" s="281">
        <f t="shared" si="1"/>
        <v>0</v>
      </c>
      <c r="N21" s="281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539</v>
      </c>
      <c r="D22" s="184">
        <f>SUMPRODUCT(E22:N22,E19:N19)</f>
        <v>2</v>
      </c>
      <c r="E22" s="282">
        <v>1</v>
      </c>
      <c r="F22" s="282">
        <v>1</v>
      </c>
      <c r="G22" s="283"/>
      <c r="H22" s="283"/>
      <c r="I22" s="283"/>
      <c r="J22" s="283"/>
      <c r="K22" s="283"/>
      <c r="L22" s="283"/>
      <c r="M22" s="283"/>
      <c r="N22" s="283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3" t="s">
        <v>142</v>
      </c>
      <c r="Q23" s="209"/>
      <c r="R23" s="67" t="s">
        <v>139</v>
      </c>
      <c r="S23" s="67" t="s">
        <v>505</v>
      </c>
      <c r="T23" s="287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523</v>
      </c>
      <c r="D24" s="186"/>
      <c r="E24" s="156" t="s">
        <v>583</v>
      </c>
      <c r="F24" s="156" t="s">
        <v>584</v>
      </c>
      <c r="G24" s="156"/>
      <c r="H24" s="156"/>
      <c r="I24" s="156"/>
      <c r="J24" s="156"/>
      <c r="K24" s="156"/>
      <c r="L24" s="156"/>
      <c r="M24" s="156"/>
      <c r="N24" s="156"/>
      <c r="O24" s="183" t="s">
        <v>524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517</v>
      </c>
      <c r="D25" s="186"/>
      <c r="E25" s="160" t="s">
        <v>364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3" t="s">
        <v>142</v>
      </c>
      <c r="Q26" s="209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522</v>
      </c>
      <c r="D28" s="130"/>
      <c r="E28" s="130"/>
      <c r="F28" s="49">
        <v>4</v>
      </c>
      <c r="H28" s="130"/>
      <c r="I28" s="171"/>
      <c r="J28" s="130"/>
      <c r="K28" s="130"/>
      <c r="L28" s="130"/>
      <c r="M28" s="130"/>
      <c r="N28" s="130"/>
      <c r="O28" s="130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529</v>
      </c>
      <c r="D31" s="184" t="s">
        <v>254</v>
      </c>
      <c r="E31" s="278">
        <f>1-SUMPRODUCT(F29:N29,F31:N31)</f>
        <v>0.5333</v>
      </c>
      <c r="F31" s="278">
        <f>ROUND(F32/$D$32,4)</f>
        <v>0.26669999999999999</v>
      </c>
      <c r="G31" s="278">
        <f t="shared" ref="G31:N31" si="3">ROUND(G32/$D$32,4)</f>
        <v>0.1333</v>
      </c>
      <c r="H31" s="278">
        <f t="shared" si="3"/>
        <v>6.6699999999999995E-2</v>
      </c>
      <c r="I31" s="278">
        <f t="shared" si="3"/>
        <v>0</v>
      </c>
      <c r="J31" s="278">
        <f t="shared" si="3"/>
        <v>0</v>
      </c>
      <c r="K31" s="278">
        <f t="shared" si="3"/>
        <v>0</v>
      </c>
      <c r="L31" s="278">
        <f t="shared" si="3"/>
        <v>0</v>
      </c>
      <c r="M31" s="278">
        <f t="shared" si="3"/>
        <v>0</v>
      </c>
      <c r="N31" s="278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535</v>
      </c>
      <c r="D32" s="284">
        <f>SUMPRODUCT(E32:N32,E29:N29)</f>
        <v>1.875</v>
      </c>
      <c r="E32" s="279">
        <v>1</v>
      </c>
      <c r="F32" s="279">
        <v>0.5</v>
      </c>
      <c r="G32" s="279">
        <v>0.25</v>
      </c>
      <c r="H32" s="279">
        <v>0.125</v>
      </c>
      <c r="I32" s="155"/>
      <c r="J32" s="155"/>
      <c r="K32" s="155"/>
      <c r="L32" s="155"/>
      <c r="M32" s="155"/>
      <c r="N32" s="155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3" t="s">
        <v>142</v>
      </c>
      <c r="Q34" s="209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607</v>
      </c>
      <c r="D35" s="153" t="s">
        <v>608</v>
      </c>
      <c r="E35" s="156" t="s">
        <v>606</v>
      </c>
      <c r="F35" s="156" t="s">
        <v>606</v>
      </c>
      <c r="G35" s="156" t="s">
        <v>606</v>
      </c>
      <c r="H35" s="156" t="s">
        <v>606</v>
      </c>
      <c r="I35" s="156" t="s">
        <v>606</v>
      </c>
      <c r="J35" s="156" t="s">
        <v>606</v>
      </c>
      <c r="K35" s="156" t="s">
        <v>606</v>
      </c>
      <c r="L35" s="156" t="s">
        <v>606</v>
      </c>
      <c r="M35" s="156" t="s">
        <v>606</v>
      </c>
      <c r="N35" s="156" t="s">
        <v>606</v>
      </c>
      <c r="O35" s="183" t="s">
        <v>142</v>
      </c>
      <c r="Q35" s="209"/>
      <c r="R35" s="67" t="s">
        <v>606</v>
      </c>
      <c r="S35" s="67" t="s">
        <v>609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446</v>
      </c>
      <c r="D36" s="119" t="s">
        <v>540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3" t="s">
        <v>142</v>
      </c>
      <c r="Q36" s="209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533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534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527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531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532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537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538</v>
      </c>
      <c r="D46" s="199" t="s">
        <v>536</v>
      </c>
      <c r="E46" s="285">
        <v>1</v>
      </c>
      <c r="F46" s="285">
        <v>0</v>
      </c>
      <c r="G46" s="285">
        <v>0</v>
      </c>
      <c r="H46" s="285">
        <v>0</v>
      </c>
      <c r="I46" s="285">
        <v>0</v>
      </c>
      <c r="J46" s="285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536</v>
      </c>
      <c r="E47" s="285">
        <v>1</v>
      </c>
      <c r="F47" s="285">
        <v>0.5</v>
      </c>
      <c r="G47" s="285">
        <v>0.25</v>
      </c>
      <c r="H47" s="285">
        <v>0.125</v>
      </c>
      <c r="I47" s="285">
        <v>0</v>
      </c>
      <c r="J47" s="285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4" t="s">
        <v>581</v>
      </c>
      <c r="C50" s="175"/>
      <c r="D50" s="175"/>
      <c r="E50" s="175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1"/>
      <c r="D51" s="191"/>
      <c r="E51" s="191"/>
      <c r="F51" s="191"/>
      <c r="G51" s="191"/>
      <c r="H51" s="191"/>
      <c r="I51" s="206"/>
      <c r="J51" s="130"/>
      <c r="K51" s="130"/>
      <c r="L51" s="130"/>
      <c r="M51" s="130"/>
      <c r="N51" s="130"/>
      <c r="O51" s="130"/>
    </row>
    <row r="52" spans="2:28">
      <c r="B52" s="130"/>
      <c r="C52" s="56" t="s">
        <v>545</v>
      </c>
      <c r="D52" s="130"/>
      <c r="E52" s="130"/>
      <c r="F52" s="157">
        <f>F18</f>
        <v>2</v>
      </c>
      <c r="H52" s="130"/>
      <c r="I52" s="171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30"/>
    </row>
    <row r="54" spans="2:28" ht="33.75" customHeight="1">
      <c r="B54" s="130"/>
      <c r="C54" s="177" t="s">
        <v>521</v>
      </c>
      <c r="D54" s="178" t="s">
        <v>516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528</v>
      </c>
      <c r="D55" s="153" t="s">
        <v>518</v>
      </c>
      <c r="E55" s="278">
        <f>1-SUMPRODUCT(F53:N53,F55:N55)</f>
        <v>0.5</v>
      </c>
      <c r="F55" s="278">
        <f>ROUND(F56/$D$56,4)</f>
        <v>0.5</v>
      </c>
      <c r="G55" s="278">
        <f t="shared" ref="G55:N55" si="5">ROUND(G56/$D$56,4)</f>
        <v>0</v>
      </c>
      <c r="H55" s="278">
        <f t="shared" si="5"/>
        <v>0</v>
      </c>
      <c r="I55" s="278">
        <f t="shared" si="5"/>
        <v>0</v>
      </c>
      <c r="J55" s="278">
        <f t="shared" si="5"/>
        <v>0</v>
      </c>
      <c r="K55" s="278">
        <f t="shared" si="5"/>
        <v>0</v>
      </c>
      <c r="L55" s="278">
        <f t="shared" si="5"/>
        <v>0</v>
      </c>
      <c r="M55" s="278">
        <f t="shared" si="5"/>
        <v>0</v>
      </c>
      <c r="N55" s="278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539</v>
      </c>
      <c r="D56" s="184">
        <f>SUMPRODUCT(E56:N56,E53:N53)</f>
        <v>2</v>
      </c>
      <c r="E56" s="279">
        <f>E22</f>
        <v>1</v>
      </c>
      <c r="F56" s="279">
        <f t="shared" ref="F56:N60" si="6">F22</f>
        <v>1</v>
      </c>
      <c r="G56" s="279">
        <f t="shared" si="6"/>
        <v>0</v>
      </c>
      <c r="H56" s="279">
        <f t="shared" si="6"/>
        <v>0</v>
      </c>
      <c r="I56" s="279">
        <f t="shared" si="6"/>
        <v>0</v>
      </c>
      <c r="J56" s="279">
        <f t="shared" si="6"/>
        <v>0</v>
      </c>
      <c r="K56" s="279">
        <f t="shared" si="6"/>
        <v>0</v>
      </c>
      <c r="L56" s="279">
        <f t="shared" si="6"/>
        <v>0</v>
      </c>
      <c r="M56" s="279">
        <f t="shared" si="6"/>
        <v>0</v>
      </c>
      <c r="N56" s="279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523</v>
      </c>
      <c r="D58" s="186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3" t="s">
        <v>524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517</v>
      </c>
      <c r="D59" s="186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522</v>
      </c>
      <c r="D62" s="130"/>
      <c r="E62" s="130"/>
      <c r="F62" s="157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30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529</v>
      </c>
      <c r="D65" s="184" t="s">
        <v>254</v>
      </c>
      <c r="E65" s="278">
        <f>1-SUMPRODUCT(F63:N63,F65:N65)</f>
        <v>0.5333</v>
      </c>
      <c r="F65" s="278">
        <f>ROUND(F66/$D$66,4)</f>
        <v>0.26669999999999999</v>
      </c>
      <c r="G65" s="278">
        <f t="shared" ref="G65:N65" si="8">ROUND(G66/$D$66,4)</f>
        <v>0.1333</v>
      </c>
      <c r="H65" s="278">
        <f t="shared" si="8"/>
        <v>6.6699999999999995E-2</v>
      </c>
      <c r="I65" s="278">
        <f t="shared" si="8"/>
        <v>0</v>
      </c>
      <c r="J65" s="278">
        <f t="shared" si="8"/>
        <v>0</v>
      </c>
      <c r="K65" s="278">
        <f t="shared" si="8"/>
        <v>0</v>
      </c>
      <c r="L65" s="278">
        <f t="shared" si="8"/>
        <v>0</v>
      </c>
      <c r="M65" s="278">
        <f t="shared" si="8"/>
        <v>0</v>
      </c>
      <c r="N65" s="278">
        <f t="shared" si="8"/>
        <v>0</v>
      </c>
      <c r="O65" s="183"/>
    </row>
    <row r="66" spans="2:15">
      <c r="B66" s="181"/>
      <c r="C66" s="182" t="s">
        <v>535</v>
      </c>
      <c r="D66" s="184">
        <f>SUMPRODUCT(E66:N66,E63:N63)</f>
        <v>1.875</v>
      </c>
      <c r="E66" s="286">
        <f>E32</f>
        <v>1</v>
      </c>
      <c r="F66" s="286">
        <f t="shared" ref="F66:N70" si="9">F32</f>
        <v>0.5</v>
      </c>
      <c r="G66" s="286">
        <f t="shared" si="9"/>
        <v>0.25</v>
      </c>
      <c r="H66" s="286">
        <f t="shared" si="9"/>
        <v>0.125</v>
      </c>
      <c r="I66" s="286">
        <f t="shared" si="9"/>
        <v>0</v>
      </c>
      <c r="J66" s="286">
        <f t="shared" si="9"/>
        <v>0</v>
      </c>
      <c r="K66" s="286">
        <f t="shared" si="9"/>
        <v>0</v>
      </c>
      <c r="L66" s="286">
        <f t="shared" si="9"/>
        <v>0</v>
      </c>
      <c r="M66" s="286">
        <f t="shared" si="9"/>
        <v>0</v>
      </c>
      <c r="N66" s="286">
        <f t="shared" si="9"/>
        <v>0</v>
      </c>
      <c r="O66" s="183" t="s">
        <v>145</v>
      </c>
    </row>
    <row r="67" spans="2:15">
      <c r="B67" s="181"/>
      <c r="C67" s="185" t="s">
        <v>362</v>
      </c>
      <c r="D67" s="153" t="s">
        <v>361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3" t="s">
        <v>142</v>
      </c>
    </row>
    <row r="68" spans="2:15">
      <c r="B68" s="181"/>
      <c r="C68" s="185" t="s">
        <v>454</v>
      </c>
      <c r="D68" s="153" t="s">
        <v>453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3" t="s">
        <v>142</v>
      </c>
    </row>
    <row r="69" spans="2:15">
      <c r="B69" s="181"/>
      <c r="C69" s="185" t="s">
        <v>607</v>
      </c>
      <c r="D69" s="153" t="s">
        <v>608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3" t="s">
        <v>142</v>
      </c>
    </row>
    <row r="70" spans="2:15">
      <c r="B70" s="181"/>
      <c r="C70" s="190" t="s">
        <v>446</v>
      </c>
      <c r="D70" s="119" t="s">
        <v>540</v>
      </c>
      <c r="E70" s="163" t="s">
        <v>456</v>
      </c>
      <c r="F70" s="163" t="s">
        <v>456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3" t="s">
        <v>142</v>
      </c>
    </row>
    <row r="71" spans="2:15"/>
    <row r="72" spans="2:15" ht="15.75" customHeight="1">
      <c r="C72" s="341" t="s">
        <v>582</v>
      </c>
      <c r="D72" s="341"/>
      <c r="E72" s="341"/>
      <c r="F72" s="341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60" priority="18">
      <formula>IF(E$20&lt;=$F$18,1,0)</formula>
    </cfRule>
  </conditionalFormatting>
  <conditionalFormatting sqref="E32:N36">
    <cfRule type="expression" dxfId="59" priority="17">
      <formula>IF(E$30&lt;=$F$28,1,0)</formula>
    </cfRule>
  </conditionalFormatting>
  <conditionalFormatting sqref="E26:F26">
    <cfRule type="expression" dxfId="58" priority="16">
      <formula>IF(E$20&lt;=$F$18,1,0)</formula>
    </cfRule>
  </conditionalFormatting>
  <conditionalFormatting sqref="E26:N26">
    <cfRule type="expression" dxfId="57" priority="15">
      <formula>IF(E$20&lt;=$F$18,1,0)</formula>
    </cfRule>
  </conditionalFormatting>
  <conditionalFormatting sqref="E56:N59">
    <cfRule type="expression" dxfId="56" priority="14">
      <formula>IF(E$54&lt;=$F$52,1,0)</formula>
    </cfRule>
  </conditionalFormatting>
  <conditionalFormatting sqref="E60:N60">
    <cfRule type="expression" dxfId="55" priority="13">
      <formula>IF(E$54&lt;=$F$52,1,0)</formula>
    </cfRule>
  </conditionalFormatting>
  <conditionalFormatting sqref="E66:N68">
    <cfRule type="expression" dxfId="54" priority="12">
      <formula>IF(E$64&lt;=$F$62,1,0)</formula>
    </cfRule>
  </conditionalFormatting>
  <conditionalFormatting sqref="E65:N68 E70:N70">
    <cfRule type="expression" dxfId="53" priority="11">
      <formula>IF(E$64&gt;$F$62,1,0)</formula>
    </cfRule>
  </conditionalFormatting>
  <conditionalFormatting sqref="E56:N60">
    <cfRule type="expression" dxfId="52" priority="10">
      <formula>IF(E$54&gt;$F$52,1,0)</formula>
    </cfRule>
  </conditionalFormatting>
  <conditionalFormatting sqref="E21:N26">
    <cfRule type="expression" dxfId="51" priority="9">
      <formula>IF(E$20&gt;$F$18,1,0)</formula>
    </cfRule>
  </conditionalFormatting>
  <conditionalFormatting sqref="E32:N36">
    <cfRule type="expression" dxfId="50" priority="8">
      <formula>IF(E$30&gt;$F$28,1,0)</formula>
    </cfRule>
  </conditionalFormatting>
  <conditionalFormatting sqref="H11 H8:H9">
    <cfRule type="expression" dxfId="49" priority="7">
      <formula>IF($F$9=1,1,0)</formula>
    </cfRule>
  </conditionalFormatting>
  <conditionalFormatting sqref="E55:N55">
    <cfRule type="expression" dxfId="48" priority="6">
      <formula>IF(E$54&gt;$F$52,1,0)</formula>
    </cfRule>
  </conditionalFormatting>
  <conditionalFormatting sqref="E31:N31">
    <cfRule type="expression" dxfId="47" priority="5">
      <formula>IF(E$30&gt;$F$28,1,0)</formula>
    </cfRule>
  </conditionalFormatting>
  <conditionalFormatting sqref="E70:N70">
    <cfRule type="expression" dxfId="46" priority="4">
      <formula>IF(E$64&lt;=$F$62,1,0)</formula>
    </cfRule>
  </conditionalFormatting>
  <conditionalFormatting sqref="H10">
    <cfRule type="expression" dxfId="45" priority="3">
      <formula>IF($F$9=1,1,0)</formula>
    </cfRule>
  </conditionalFormatting>
  <conditionalFormatting sqref="E69:N69">
    <cfRule type="expression" dxfId="44" priority="2">
      <formula>IF(E$64&lt;=$F$62,1,0)</formula>
    </cfRule>
  </conditionalFormatting>
  <conditionalFormatting sqref="E69:N69">
    <cfRule type="expression" dxfId="43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opLeftCell="A4" zoomScale="80" zoomScaleNormal="80" workbookViewId="0">
      <selection activeCell="I14" sqref="I14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365</v>
      </c>
    </row>
    <row r="3" spans="2:26">
      <c r="B3" s="130" t="s">
        <v>469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370</v>
      </c>
      <c r="D5" s="54" t="str">
        <f>Netzbetreiber!$D$9</f>
        <v>Erdgas Uffenheim GmbH &amp; Co. KG</v>
      </c>
      <c r="E5" s="130"/>
      <c r="J5" s="88" t="s">
        <v>500</v>
      </c>
      <c r="K5" s="131" t="s">
        <v>503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337</v>
      </c>
      <c r="D6" s="54" t="str">
        <f>Netzbetreiber!$D$28</f>
        <v>Uffenheim</v>
      </c>
      <c r="E6" s="130"/>
      <c r="F6" s="130"/>
      <c r="K6" s="131" t="s">
        <v>511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490</v>
      </c>
      <c r="D7" s="54" t="str">
        <f>Netzbetreiber!$D$11</f>
        <v>9870103100002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133</v>
      </c>
      <c r="D8" s="52">
        <f>Netzbetreiber!$D$6</f>
        <v>42278</v>
      </c>
      <c r="E8" s="130"/>
      <c r="F8" s="130"/>
      <c r="H8" s="128" t="s">
        <v>498</v>
      </c>
      <c r="J8" s="132">
        <f>COUNTA(D12:D100)</f>
        <v>15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248</v>
      </c>
      <c r="C10" s="135" t="s">
        <v>497</v>
      </c>
      <c r="D10" s="134" t="s">
        <v>147</v>
      </c>
      <c r="E10" s="272" t="s">
        <v>513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637</v>
      </c>
      <c r="M10" s="150" t="s">
        <v>646</v>
      </c>
      <c r="N10" s="151" t="s">
        <v>647</v>
      </c>
      <c r="O10" s="151" t="s">
        <v>648</v>
      </c>
      <c r="P10" s="152" t="s">
        <v>649</v>
      </c>
      <c r="Q10" s="146" t="s">
        <v>638</v>
      </c>
      <c r="R10" s="136" t="s">
        <v>639</v>
      </c>
      <c r="S10" s="137" t="s">
        <v>640</v>
      </c>
      <c r="T10" s="137" t="s">
        <v>641</v>
      </c>
      <c r="U10" s="137" t="s">
        <v>642</v>
      </c>
      <c r="V10" s="137" t="s">
        <v>643</v>
      </c>
      <c r="W10" s="137" t="s">
        <v>644</v>
      </c>
      <c r="X10" s="138" t="s">
        <v>645</v>
      </c>
      <c r="Y10" s="293" t="s">
        <v>650</v>
      </c>
    </row>
    <row r="11" spans="2:26" ht="15.75" thickBot="1">
      <c r="B11" s="139" t="s">
        <v>499</v>
      </c>
      <c r="C11" s="140" t="s">
        <v>512</v>
      </c>
      <c r="D11" s="292" t="s">
        <v>247</v>
      </c>
      <c r="E11" s="164" t="s">
        <v>519</v>
      </c>
      <c r="F11" s="294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334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335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290">
        <v>365.12299999999999</v>
      </c>
    </row>
    <row r="12" spans="2:26">
      <c r="B12" s="141">
        <v>1</v>
      </c>
      <c r="C12" s="142" t="str">
        <f t="shared" ref="C12:C41" si="0">$D$6</f>
        <v>Uffenheim</v>
      </c>
      <c r="D12" s="62" t="s">
        <v>247</v>
      </c>
      <c r="E12" s="354" t="s">
        <v>51</v>
      </c>
      <c r="F12" s="356" t="s">
        <v>318</v>
      </c>
      <c r="H12" s="355">
        <v>3.0217399</v>
      </c>
      <c r="I12" s="355">
        <v>-37.182360000000003</v>
      </c>
      <c r="J12" s="355">
        <v>5.6477170000000001</v>
      </c>
      <c r="K12" s="355">
        <v>9.5626199999999995E-2</v>
      </c>
      <c r="L12" s="336">
        <v>40</v>
      </c>
      <c r="M12" s="355">
        <v>0</v>
      </c>
      <c r="N12" s="355">
        <v>0</v>
      </c>
      <c r="O12" s="355">
        <v>0</v>
      </c>
      <c r="P12" s="355">
        <v>0</v>
      </c>
      <c r="Q12" s="337">
        <f t="shared" ref="Q12:Q26" si="1">($H12/(1+($I12/($Q$9-$L12))^$J12)+$K12)+MAX($M12*$Q$9+$N12,$O12*$Q$9+$P12)</f>
        <v>1.0018840312810888</v>
      </c>
      <c r="R12" s="273">
        <f>ROUND(VLOOKUP(MID($E12,4,3),'Wochentag F(WT)'!$B$7:$J$22,R$9,0),4)</f>
        <v>1</v>
      </c>
      <c r="S12" s="273">
        <f>ROUND(VLOOKUP(MID($E12,4,3),'Wochentag F(WT)'!$B$7:$J$22,S$9,0),4)</f>
        <v>1</v>
      </c>
      <c r="T12" s="273">
        <f>ROUND(VLOOKUP(MID($E12,4,3),'Wochentag F(WT)'!$B$7:$J$22,T$9,0),4)</f>
        <v>1</v>
      </c>
      <c r="U12" s="273">
        <f>ROUND(VLOOKUP(MID($E12,4,3),'Wochentag F(WT)'!$B$7:$J$22,U$9,0),4)</f>
        <v>1</v>
      </c>
      <c r="V12" s="273">
        <f>ROUND(VLOOKUP(MID($E12,4,3),'Wochentag F(WT)'!$B$7:$J$22,V$9,0),4)</f>
        <v>1</v>
      </c>
      <c r="W12" s="273">
        <f>ROUND(VLOOKUP(MID($E12,4,3),'Wochentag F(WT)'!$B$7:$J$22,W$9,0),4)</f>
        <v>1</v>
      </c>
      <c r="X12" s="274">
        <f>7-SUM(R12:W12)</f>
        <v>1</v>
      </c>
      <c r="Y12" s="291"/>
      <c r="Z12" s="210"/>
    </row>
    <row r="13" spans="2:26" s="143" customFormat="1">
      <c r="B13" s="144">
        <v>2</v>
      </c>
      <c r="C13" s="145" t="str">
        <f t="shared" si="0"/>
        <v>Uffenheim</v>
      </c>
      <c r="D13" s="62" t="s">
        <v>247</v>
      </c>
      <c r="E13" s="354" t="s">
        <v>61</v>
      </c>
      <c r="F13" s="356" t="s">
        <v>328</v>
      </c>
      <c r="H13" s="355">
        <v>2.3548083000000002</v>
      </c>
      <c r="I13" s="355">
        <v>-34.715029899999998</v>
      </c>
      <c r="J13" s="355">
        <v>5.8675639000000004</v>
      </c>
      <c r="K13" s="355">
        <v>0.12524099999999999</v>
      </c>
      <c r="L13" s="357">
        <v>40</v>
      </c>
      <c r="M13" s="355">
        <v>0</v>
      </c>
      <c r="N13" s="355">
        <v>0</v>
      </c>
      <c r="O13" s="355">
        <v>0</v>
      </c>
      <c r="P13" s="355">
        <v>0</v>
      </c>
      <c r="Q13" s="337">
        <f t="shared" si="1"/>
        <v>1.0265751969480519</v>
      </c>
      <c r="R13" s="273">
        <f>ROUND(VLOOKUP(MID($E13,4,3),'Wochentag F(WT)'!$B$7:$J$22,R$9,0),4)</f>
        <v>1</v>
      </c>
      <c r="S13" s="273">
        <f>ROUND(VLOOKUP(MID($E13,4,3),'Wochentag F(WT)'!$B$7:$J$22,S$9,0),4)</f>
        <v>1</v>
      </c>
      <c r="T13" s="273">
        <f>ROUND(VLOOKUP(MID($E13,4,3),'Wochentag F(WT)'!$B$7:$J$22,T$9,0),4)</f>
        <v>1</v>
      </c>
      <c r="U13" s="273">
        <f>ROUND(VLOOKUP(MID($E13,4,3),'Wochentag F(WT)'!$B$7:$J$22,U$9,0),4)</f>
        <v>1</v>
      </c>
      <c r="V13" s="273">
        <f>ROUND(VLOOKUP(MID($E13,4,3),'Wochentag F(WT)'!$B$7:$J$22,V$9,0),4)</f>
        <v>1</v>
      </c>
      <c r="W13" s="273">
        <f>ROUND(VLOOKUP(MID($E13,4,3),'Wochentag F(WT)'!$B$7:$J$22,W$9,0),4)</f>
        <v>1</v>
      </c>
      <c r="X13" s="274">
        <f t="shared" ref="X13:X26" si="2">7-SUM(R13:W13)</f>
        <v>1</v>
      </c>
      <c r="Y13" s="291"/>
      <c r="Z13" s="210"/>
    </row>
    <row r="14" spans="2:26" s="143" customFormat="1">
      <c r="B14" s="144">
        <v>3</v>
      </c>
      <c r="C14" s="145" t="str">
        <f t="shared" si="0"/>
        <v>Uffenheim</v>
      </c>
      <c r="D14" s="62" t="s">
        <v>247</v>
      </c>
      <c r="E14" s="354" t="s">
        <v>4</v>
      </c>
      <c r="F14" s="356" t="str">
        <f>VLOOKUP($E14,'[1]BDEW-Standard'!$B$3:$M$94,F$9,0)</f>
        <v>HK3</v>
      </c>
      <c r="H14" s="355">
        <f>ROUND(VLOOKUP($E14,'[1]BDEW-Standard'!$B$3:$M$94,H$9,0),7)</f>
        <v>0.40409319999999999</v>
      </c>
      <c r="I14" s="355">
        <f>ROUND(VLOOKUP($E14,'[1]BDEW-Standard'!$B$3:$M$94,I$9,0),7)</f>
        <v>-24.439296800000001</v>
      </c>
      <c r="J14" s="355">
        <f>ROUND(VLOOKUP($E14,'[1]BDEW-Standard'!$B$3:$M$94,J$9,0),7)</f>
        <v>6.5718174999999999</v>
      </c>
      <c r="K14" s="355">
        <f>ROUND(VLOOKUP($E14,'[1]BDEW-Standard'!$B$3:$M$94,K$9,0),7)</f>
        <v>0.71077100000000004</v>
      </c>
      <c r="L14" s="357">
        <v>40</v>
      </c>
      <c r="M14" s="355">
        <f>ROUND(VLOOKUP($E14,'[1]BDEW-Standard'!$B$3:$M$94,M$9,0),7)</f>
        <v>0</v>
      </c>
      <c r="N14" s="355">
        <f>ROUND(VLOOKUP($E14,'[1]BDEW-Standard'!$B$3:$M$94,N$9,0),7)</f>
        <v>0</v>
      </c>
      <c r="O14" s="355">
        <f>ROUND(VLOOKUP($E14,'[1]BDEW-Standard'!$B$3:$M$94,O$9,0),7)</f>
        <v>0</v>
      </c>
      <c r="P14" s="355">
        <f>ROUND(VLOOKUP($E14,'[1]BDEW-Standard'!$B$3:$M$94,P$9,0),7)</f>
        <v>0</v>
      </c>
      <c r="Q14" s="337">
        <f t="shared" si="1"/>
        <v>1.0561214000512988</v>
      </c>
      <c r="R14" s="273">
        <f>ROUND(VLOOKUP(MID($E14,4,3),'Wochentag F(WT)'!$B$7:$J$22,R$9,0),4)</f>
        <v>1</v>
      </c>
      <c r="S14" s="273">
        <f>ROUND(VLOOKUP(MID($E14,4,3),'Wochentag F(WT)'!$B$7:$J$22,S$9,0),4)</f>
        <v>1</v>
      </c>
      <c r="T14" s="273">
        <f>ROUND(VLOOKUP(MID($E14,4,3),'Wochentag F(WT)'!$B$7:$J$22,T$9,0),4)</f>
        <v>1</v>
      </c>
      <c r="U14" s="273">
        <f>ROUND(VLOOKUP(MID($E14,4,3),'Wochentag F(WT)'!$B$7:$J$22,U$9,0),4)</f>
        <v>1</v>
      </c>
      <c r="V14" s="273">
        <f>ROUND(VLOOKUP(MID($E14,4,3),'Wochentag F(WT)'!$B$7:$J$22,V$9,0),4)</f>
        <v>1</v>
      </c>
      <c r="W14" s="273">
        <f>ROUND(VLOOKUP(MID($E14,4,3),'Wochentag F(WT)'!$B$7:$J$22,W$9,0),4)</f>
        <v>1</v>
      </c>
      <c r="X14" s="274">
        <f t="shared" si="2"/>
        <v>1</v>
      </c>
      <c r="Y14" s="291"/>
      <c r="Z14" s="210"/>
    </row>
    <row r="15" spans="2:26" s="143" customFormat="1">
      <c r="B15" s="144">
        <v>4</v>
      </c>
      <c r="C15" s="145" t="str">
        <f t="shared" si="0"/>
        <v>Uffenheim</v>
      </c>
      <c r="D15" s="62" t="s">
        <v>247</v>
      </c>
      <c r="E15" s="354" t="s">
        <v>668</v>
      </c>
      <c r="F15" s="356" t="str">
        <f>VLOOKUP($E15,'[1]BDEW-Standard'!$B$3:$M$94,F$9,0)</f>
        <v>BA3</v>
      </c>
      <c r="H15" s="355">
        <f>ROUND(VLOOKUP($E15,'[1]BDEW-Standard'!$B$3:$M$94,H$9,0),7)</f>
        <v>0.62619619999999998</v>
      </c>
      <c r="I15" s="355">
        <f>ROUND(VLOOKUP($E15,'[1]BDEW-Standard'!$B$3:$M$94,I$9,0),7)</f>
        <v>-33</v>
      </c>
      <c r="J15" s="355">
        <f>ROUND(VLOOKUP($E15,'[1]BDEW-Standard'!$B$3:$M$94,J$9,0),7)</f>
        <v>5.7212303000000002</v>
      </c>
      <c r="K15" s="355">
        <f>ROUND(VLOOKUP($E15,'[1]BDEW-Standard'!$B$3:$M$94,K$9,0),7)</f>
        <v>0.78556550000000003</v>
      </c>
      <c r="L15" s="357">
        <v>40</v>
      </c>
      <c r="M15" s="355">
        <v>0</v>
      </c>
      <c r="N15" s="355">
        <v>0</v>
      </c>
      <c r="O15" s="355">
        <v>0</v>
      </c>
      <c r="P15" s="355">
        <v>0</v>
      </c>
      <c r="Q15" s="337">
        <f t="shared" si="1"/>
        <v>1.0711738317583412</v>
      </c>
      <c r="R15" s="273">
        <f>ROUND(VLOOKUP(MID($E15,4,3),'Wochentag F(WT)'!$B$7:$J$22,R$9,0),4)</f>
        <v>1.0848</v>
      </c>
      <c r="S15" s="273">
        <f>ROUND(VLOOKUP(MID($E15,4,3),'Wochentag F(WT)'!$B$7:$J$22,S$9,0),4)</f>
        <v>1.1211</v>
      </c>
      <c r="T15" s="273">
        <f>ROUND(VLOOKUP(MID($E15,4,3),'Wochentag F(WT)'!$B$7:$J$22,T$9,0),4)</f>
        <v>1.0769</v>
      </c>
      <c r="U15" s="273">
        <f>ROUND(VLOOKUP(MID($E15,4,3),'Wochentag F(WT)'!$B$7:$J$22,U$9,0),4)</f>
        <v>1.1353</v>
      </c>
      <c r="V15" s="273">
        <f>ROUND(VLOOKUP(MID($E15,4,3),'Wochentag F(WT)'!$B$7:$J$22,V$9,0),4)</f>
        <v>1.1402000000000001</v>
      </c>
      <c r="W15" s="273">
        <f>ROUND(VLOOKUP(MID($E15,4,3),'Wochentag F(WT)'!$B$7:$J$22,W$9,0),4)</f>
        <v>0.48520000000000002</v>
      </c>
      <c r="X15" s="274">
        <f t="shared" si="2"/>
        <v>0.95650000000000013</v>
      </c>
      <c r="Y15" s="291"/>
      <c r="Z15" s="210"/>
    </row>
    <row r="16" spans="2:26" s="143" customFormat="1">
      <c r="B16" s="144">
        <v>5</v>
      </c>
      <c r="C16" s="145" t="str">
        <f t="shared" si="0"/>
        <v>Uffenheim</v>
      </c>
      <c r="D16" s="62" t="s">
        <v>247</v>
      </c>
      <c r="E16" s="354" t="s">
        <v>669</v>
      </c>
      <c r="F16" s="356" t="str">
        <f>VLOOKUP($E16,'[1]BDEW-Standard'!$B$3:$M$94,F$9,0)</f>
        <v>BH3</v>
      </c>
      <c r="H16" s="355">
        <f>ROUND(VLOOKUP($E16,'[1]BDEW-Standard'!$B$3:$M$94,H$9,0),7)</f>
        <v>2.0102471999999998</v>
      </c>
      <c r="I16" s="355">
        <f>ROUND(VLOOKUP($E16,'[1]BDEW-Standard'!$B$3:$M$94,I$9,0),7)</f>
        <v>-35.253212400000002</v>
      </c>
      <c r="J16" s="355">
        <f>ROUND(VLOOKUP($E16,'[1]BDEW-Standard'!$B$3:$M$94,J$9,0),7)</f>
        <v>6.1544406</v>
      </c>
      <c r="K16" s="355">
        <f>ROUND(VLOOKUP($E16,'[1]BDEW-Standard'!$B$3:$M$94,K$9,0),7)</f>
        <v>0.32947409999999999</v>
      </c>
      <c r="L16" s="357">
        <v>40</v>
      </c>
      <c r="M16" s="355">
        <v>0</v>
      </c>
      <c r="N16" s="355">
        <v>0</v>
      </c>
      <c r="O16" s="355">
        <v>0</v>
      </c>
      <c r="P16" s="355">
        <v>0</v>
      </c>
      <c r="Q16" s="337">
        <f t="shared" si="1"/>
        <v>1.0436896084076008</v>
      </c>
      <c r="R16" s="273">
        <f>ROUND(VLOOKUP(MID($E16,4,3),'Wochentag F(WT)'!$B$7:$J$22,R$9,0),4)</f>
        <v>0.97670000000000001</v>
      </c>
      <c r="S16" s="273">
        <f>ROUND(VLOOKUP(MID($E16,4,3),'Wochentag F(WT)'!$B$7:$J$22,S$9,0),4)</f>
        <v>1.0388999999999999</v>
      </c>
      <c r="T16" s="273">
        <f>ROUND(VLOOKUP(MID($E16,4,3),'Wochentag F(WT)'!$B$7:$J$22,T$9,0),4)</f>
        <v>1.0027999999999999</v>
      </c>
      <c r="U16" s="273">
        <f>ROUND(VLOOKUP(MID($E16,4,3),'Wochentag F(WT)'!$B$7:$J$22,U$9,0),4)</f>
        <v>1.0162</v>
      </c>
      <c r="V16" s="273">
        <f>ROUND(VLOOKUP(MID($E16,4,3),'Wochentag F(WT)'!$B$7:$J$22,V$9,0),4)</f>
        <v>1.0024</v>
      </c>
      <c r="W16" s="273">
        <f>ROUND(VLOOKUP(MID($E16,4,3),'Wochentag F(WT)'!$B$7:$J$22,W$9,0),4)</f>
        <v>1.0043</v>
      </c>
      <c r="X16" s="274">
        <f t="shared" si="2"/>
        <v>0.95870000000000122</v>
      </c>
      <c r="Y16" s="291"/>
      <c r="Z16" s="210"/>
    </row>
    <row r="17" spans="2:26" s="143" customFormat="1">
      <c r="B17" s="144">
        <v>6</v>
      </c>
      <c r="C17" s="145" t="str">
        <f t="shared" si="0"/>
        <v>Uffenheim</v>
      </c>
      <c r="D17" s="62" t="s">
        <v>247</v>
      </c>
      <c r="E17" s="354" t="s">
        <v>670</v>
      </c>
      <c r="F17" s="356" t="str">
        <f>VLOOKUP($E17,'[1]BDEW-Standard'!$B$3:$M$94,F$9,0)</f>
        <v>KO3</v>
      </c>
      <c r="H17" s="355">
        <f>ROUND(VLOOKUP($E17,'[1]BDEW-Standard'!$B$3:$M$94,H$9,0),7)</f>
        <v>2.7172288</v>
      </c>
      <c r="I17" s="355">
        <f>ROUND(VLOOKUP($E17,'[1]BDEW-Standard'!$B$3:$M$94,I$9,0),7)</f>
        <v>-35.141256300000002</v>
      </c>
      <c r="J17" s="355">
        <f>ROUND(VLOOKUP($E17,'[1]BDEW-Standard'!$B$3:$M$94,J$9,0),7)</f>
        <v>7.1303394999999998</v>
      </c>
      <c r="K17" s="355">
        <f>ROUND(VLOOKUP($E17,'[1]BDEW-Standard'!$B$3:$M$94,K$9,0),7)</f>
        <v>0.14184720000000001</v>
      </c>
      <c r="L17" s="357">
        <v>40</v>
      </c>
      <c r="M17" s="355">
        <v>0</v>
      </c>
      <c r="N17" s="355">
        <v>0</v>
      </c>
      <c r="O17" s="355">
        <v>0</v>
      </c>
      <c r="P17" s="355">
        <v>0</v>
      </c>
      <c r="Q17" s="337">
        <f t="shared" si="1"/>
        <v>1.0630299199876638</v>
      </c>
      <c r="R17" s="273">
        <f>ROUND(VLOOKUP(MID($E17,4,3),'Wochentag F(WT)'!$B$7:$J$22,R$9,0),4)</f>
        <v>1.0354000000000001</v>
      </c>
      <c r="S17" s="273">
        <f>ROUND(VLOOKUP(MID($E17,4,3),'Wochentag F(WT)'!$B$7:$J$22,S$9,0),4)</f>
        <v>1.0523</v>
      </c>
      <c r="T17" s="273">
        <f>ROUND(VLOOKUP(MID($E17,4,3),'Wochentag F(WT)'!$B$7:$J$22,T$9,0),4)</f>
        <v>1.0448999999999999</v>
      </c>
      <c r="U17" s="273">
        <f>ROUND(VLOOKUP(MID($E17,4,3),'Wochentag F(WT)'!$B$7:$J$22,U$9,0),4)</f>
        <v>1.0494000000000001</v>
      </c>
      <c r="V17" s="273">
        <f>ROUND(VLOOKUP(MID($E17,4,3),'Wochentag F(WT)'!$B$7:$J$22,V$9,0),4)</f>
        <v>0.98850000000000005</v>
      </c>
      <c r="W17" s="273">
        <f>ROUND(VLOOKUP(MID($E17,4,3),'Wochentag F(WT)'!$B$7:$J$22,W$9,0),4)</f>
        <v>0.88600000000000001</v>
      </c>
      <c r="X17" s="274">
        <f t="shared" si="2"/>
        <v>0.94349999999999934</v>
      </c>
      <c r="Y17" s="291"/>
      <c r="Z17" s="210"/>
    </row>
    <row r="18" spans="2:26" s="143" customFormat="1">
      <c r="B18" s="144">
        <v>7</v>
      </c>
      <c r="C18" s="145" t="str">
        <f t="shared" si="0"/>
        <v>Uffenheim</v>
      </c>
      <c r="D18" s="62" t="s">
        <v>247</v>
      </c>
      <c r="E18" s="354" t="s">
        <v>671</v>
      </c>
      <c r="F18" s="356" t="str">
        <f>VLOOKUP($E18,'[1]BDEW-Standard'!$B$3:$M$94,F$9,0)</f>
        <v>GB3</v>
      </c>
      <c r="H18" s="355">
        <f>ROUND(VLOOKUP($E18,'[1]BDEW-Standard'!$B$3:$M$94,H$9,0),7)</f>
        <v>3.2572741999999999</v>
      </c>
      <c r="I18" s="355">
        <f>ROUND(VLOOKUP($E18,'[1]BDEW-Standard'!$B$3:$M$94,I$9,0),7)</f>
        <v>-37.5</v>
      </c>
      <c r="J18" s="355">
        <f>ROUND(VLOOKUP($E18,'[1]BDEW-Standard'!$B$3:$M$94,J$9,0),7)</f>
        <v>6.3462148000000003</v>
      </c>
      <c r="K18" s="355">
        <f>ROUND(VLOOKUP($E18,'[1]BDEW-Standard'!$B$3:$M$94,K$9,0),7)</f>
        <v>8.6622699999999997E-2</v>
      </c>
      <c r="L18" s="357">
        <v>40</v>
      </c>
      <c r="M18" s="355">
        <v>0</v>
      </c>
      <c r="N18" s="355">
        <v>0</v>
      </c>
      <c r="O18" s="355">
        <v>0</v>
      </c>
      <c r="P18" s="355">
        <v>0</v>
      </c>
      <c r="Q18" s="337">
        <f t="shared" si="1"/>
        <v>0.9584556323619029</v>
      </c>
      <c r="R18" s="273">
        <f>ROUND(VLOOKUP(MID($E18,4,3),'Wochentag F(WT)'!$B$7:$J$22,R$9,0),4)</f>
        <v>0.98970000000000002</v>
      </c>
      <c r="S18" s="273">
        <f>ROUND(VLOOKUP(MID($E18,4,3),'Wochentag F(WT)'!$B$7:$J$22,S$9,0),4)</f>
        <v>0.9627</v>
      </c>
      <c r="T18" s="273">
        <f>ROUND(VLOOKUP(MID($E18,4,3),'Wochentag F(WT)'!$B$7:$J$22,T$9,0),4)</f>
        <v>1.0507</v>
      </c>
      <c r="U18" s="273">
        <f>ROUND(VLOOKUP(MID($E18,4,3),'Wochentag F(WT)'!$B$7:$J$22,U$9,0),4)</f>
        <v>1.0551999999999999</v>
      </c>
      <c r="V18" s="273">
        <f>ROUND(VLOOKUP(MID($E18,4,3),'Wochentag F(WT)'!$B$7:$J$22,V$9,0),4)</f>
        <v>1.0297000000000001</v>
      </c>
      <c r="W18" s="273">
        <f>ROUND(VLOOKUP(MID($E18,4,3),'Wochentag F(WT)'!$B$7:$J$22,W$9,0),4)</f>
        <v>0.97670000000000001</v>
      </c>
      <c r="X18" s="274">
        <f t="shared" si="2"/>
        <v>0.9352999999999998</v>
      </c>
      <c r="Y18" s="291"/>
      <c r="Z18" s="210"/>
    </row>
    <row r="19" spans="2:26" s="143" customFormat="1">
      <c r="B19" s="144">
        <v>8</v>
      </c>
      <c r="C19" s="145" t="str">
        <f t="shared" si="0"/>
        <v>Uffenheim</v>
      </c>
      <c r="D19" s="62" t="s">
        <v>247</v>
      </c>
      <c r="E19" s="354" t="s">
        <v>672</v>
      </c>
      <c r="F19" s="356" t="str">
        <f>VLOOKUP($E19,'[1]BDEW-Standard'!$B$3:$M$94,F$9,0)</f>
        <v>GA3</v>
      </c>
      <c r="H19" s="355">
        <f>ROUND(VLOOKUP($E19,'[1]BDEW-Standard'!$B$3:$M$94,H$9,0),7)</f>
        <v>2.2850164999999998</v>
      </c>
      <c r="I19" s="355">
        <f>ROUND(VLOOKUP($E19,'[1]BDEW-Standard'!$B$3:$M$94,I$9,0),7)</f>
        <v>-36.287858399999998</v>
      </c>
      <c r="J19" s="355">
        <f>ROUND(VLOOKUP($E19,'[1]BDEW-Standard'!$B$3:$M$94,J$9,0),7)</f>
        <v>6.5885125999999996</v>
      </c>
      <c r="K19" s="355">
        <f>ROUND(VLOOKUP($E19,'[1]BDEW-Standard'!$B$3:$M$94,K$9,0),7)</f>
        <v>0.31505349999999999</v>
      </c>
      <c r="L19" s="357">
        <v>40</v>
      </c>
      <c r="M19" s="355">
        <v>0</v>
      </c>
      <c r="N19" s="355">
        <v>0</v>
      </c>
      <c r="O19" s="355">
        <v>0</v>
      </c>
      <c r="P19" s="355">
        <v>0</v>
      </c>
      <c r="Q19" s="337">
        <f t="shared" si="1"/>
        <v>1.0096183914256316</v>
      </c>
      <c r="R19" s="273">
        <f>ROUND(VLOOKUP(MID($E19,4,3),'Wochentag F(WT)'!$B$7:$J$22,R$9,0),4)</f>
        <v>0.93220000000000003</v>
      </c>
      <c r="S19" s="273">
        <f>ROUND(VLOOKUP(MID($E19,4,3),'Wochentag F(WT)'!$B$7:$J$22,S$9,0),4)</f>
        <v>0.98939999999999995</v>
      </c>
      <c r="T19" s="273">
        <f>ROUND(VLOOKUP(MID($E19,4,3),'Wochentag F(WT)'!$B$7:$J$22,T$9,0),4)</f>
        <v>1.0033000000000001</v>
      </c>
      <c r="U19" s="273">
        <f>ROUND(VLOOKUP(MID($E19,4,3),'Wochentag F(WT)'!$B$7:$J$22,U$9,0),4)</f>
        <v>1.0108999999999999</v>
      </c>
      <c r="V19" s="273">
        <f>ROUND(VLOOKUP(MID($E19,4,3),'Wochentag F(WT)'!$B$7:$J$22,V$9,0),4)</f>
        <v>1.018</v>
      </c>
      <c r="W19" s="273">
        <f>ROUND(VLOOKUP(MID($E19,4,3),'Wochentag F(WT)'!$B$7:$J$22,W$9,0),4)</f>
        <v>1.0356000000000001</v>
      </c>
      <c r="X19" s="274">
        <f t="shared" si="2"/>
        <v>1.0106000000000002</v>
      </c>
      <c r="Y19" s="291"/>
      <c r="Z19" s="210"/>
    </row>
    <row r="20" spans="2:26" s="143" customFormat="1">
      <c r="B20" s="144">
        <v>9</v>
      </c>
      <c r="C20" s="145" t="str">
        <f t="shared" si="0"/>
        <v>Uffenheim</v>
      </c>
      <c r="D20" s="62" t="s">
        <v>247</v>
      </c>
      <c r="E20" s="354" t="s">
        <v>673</v>
      </c>
      <c r="F20" s="356" t="str">
        <f>VLOOKUP($E20,'[1]BDEW-Standard'!$B$3:$M$94,F$9,0)</f>
        <v>HA3</v>
      </c>
      <c r="H20" s="355">
        <f>ROUND(VLOOKUP($E20,'[1]BDEW-Standard'!$B$3:$M$94,H$9,0),7)</f>
        <v>3.5811213999999998</v>
      </c>
      <c r="I20" s="355">
        <f>ROUND(VLOOKUP($E20,'[1]BDEW-Standard'!$B$3:$M$94,I$9,0),7)</f>
        <v>-36.965006500000001</v>
      </c>
      <c r="J20" s="355">
        <f>ROUND(VLOOKUP($E20,'[1]BDEW-Standard'!$B$3:$M$94,J$9,0),7)</f>
        <v>7.2256947</v>
      </c>
      <c r="K20" s="355">
        <f>ROUND(VLOOKUP($E20,'[1]BDEW-Standard'!$B$3:$M$94,K$9,0),7)</f>
        <v>4.4841600000000002E-2</v>
      </c>
      <c r="L20" s="357">
        <v>40</v>
      </c>
      <c r="M20" s="355">
        <v>0</v>
      </c>
      <c r="N20" s="355">
        <v>0</v>
      </c>
      <c r="O20" s="355">
        <v>0</v>
      </c>
      <c r="P20" s="355">
        <v>0</v>
      </c>
      <c r="Q20" s="337">
        <f t="shared" si="1"/>
        <v>0.97852945357176691</v>
      </c>
      <c r="R20" s="273">
        <f>ROUND(VLOOKUP(MID($E20,4,3),'Wochentag F(WT)'!$B$7:$J$22,R$9,0),4)</f>
        <v>1.0358000000000001</v>
      </c>
      <c r="S20" s="273">
        <f>ROUND(VLOOKUP(MID($E20,4,3),'Wochentag F(WT)'!$B$7:$J$22,S$9,0),4)</f>
        <v>1.0232000000000001</v>
      </c>
      <c r="T20" s="273">
        <f>ROUND(VLOOKUP(MID($E20,4,3),'Wochentag F(WT)'!$B$7:$J$22,T$9,0),4)</f>
        <v>1.0251999999999999</v>
      </c>
      <c r="U20" s="273">
        <f>ROUND(VLOOKUP(MID($E20,4,3),'Wochentag F(WT)'!$B$7:$J$22,U$9,0),4)</f>
        <v>1.0295000000000001</v>
      </c>
      <c r="V20" s="273">
        <f>ROUND(VLOOKUP(MID($E20,4,3),'Wochentag F(WT)'!$B$7:$J$22,V$9,0),4)</f>
        <v>1.0253000000000001</v>
      </c>
      <c r="W20" s="273">
        <f>ROUND(VLOOKUP(MID($E20,4,3),'Wochentag F(WT)'!$B$7:$J$22,W$9,0),4)</f>
        <v>0.96750000000000003</v>
      </c>
      <c r="X20" s="274">
        <f t="shared" si="2"/>
        <v>0.89350000000000041</v>
      </c>
      <c r="Y20" s="291"/>
      <c r="Z20" s="210"/>
    </row>
    <row r="21" spans="2:26" s="143" customFormat="1">
      <c r="B21" s="144">
        <v>10</v>
      </c>
      <c r="C21" s="145" t="str">
        <f t="shared" si="0"/>
        <v>Uffenheim</v>
      </c>
      <c r="D21" s="62" t="s">
        <v>247</v>
      </c>
      <c r="E21" s="354" t="s">
        <v>674</v>
      </c>
      <c r="F21" s="356" t="str">
        <f>VLOOKUP($E21,'[1]BDEW-Standard'!$B$3:$M$94,F$9,0)</f>
        <v>MF3</v>
      </c>
      <c r="H21" s="355">
        <f>ROUND(VLOOKUP($E21,'[1]BDEW-Standard'!$B$3:$M$94,H$9,0),7)</f>
        <v>2.3877617999999998</v>
      </c>
      <c r="I21" s="355">
        <f>ROUND(VLOOKUP($E21,'[1]BDEW-Standard'!$B$3:$M$94,I$9,0),7)</f>
        <v>-34.721360500000003</v>
      </c>
      <c r="J21" s="355">
        <f>ROUND(VLOOKUP($E21,'[1]BDEW-Standard'!$B$3:$M$94,J$9,0),7)</f>
        <v>5.8164303999999998</v>
      </c>
      <c r="K21" s="355">
        <f>ROUND(VLOOKUP($E21,'[1]BDEW-Standard'!$B$3:$M$94,K$9,0),7)</f>
        <v>0.12081939999999999</v>
      </c>
      <c r="L21" s="357">
        <v>40</v>
      </c>
      <c r="M21" s="355">
        <v>0</v>
      </c>
      <c r="N21" s="355">
        <v>0</v>
      </c>
      <c r="O21" s="355">
        <v>0</v>
      </c>
      <c r="P21" s="355">
        <v>0</v>
      </c>
      <c r="Q21" s="337">
        <f t="shared" si="1"/>
        <v>1.0365184142102302</v>
      </c>
      <c r="R21" s="273">
        <f>ROUND(VLOOKUP(MID($E21,4,3),'Wochentag F(WT)'!$B$7:$J$22,R$9,0),4)</f>
        <v>1.0354000000000001</v>
      </c>
      <c r="S21" s="273">
        <f>ROUND(VLOOKUP(MID($E21,4,3),'Wochentag F(WT)'!$B$7:$J$22,S$9,0),4)</f>
        <v>1.0523</v>
      </c>
      <c r="T21" s="273">
        <f>ROUND(VLOOKUP(MID($E21,4,3),'Wochentag F(WT)'!$B$7:$J$22,T$9,0),4)</f>
        <v>1.0448999999999999</v>
      </c>
      <c r="U21" s="273">
        <f>ROUND(VLOOKUP(MID($E21,4,3),'Wochentag F(WT)'!$B$7:$J$22,U$9,0),4)</f>
        <v>1.0494000000000001</v>
      </c>
      <c r="V21" s="273">
        <f>ROUND(VLOOKUP(MID($E21,4,3),'Wochentag F(WT)'!$B$7:$J$22,V$9,0),4)</f>
        <v>0.98850000000000005</v>
      </c>
      <c r="W21" s="273">
        <f>ROUND(VLOOKUP(MID($E21,4,3),'Wochentag F(WT)'!$B$7:$J$22,W$9,0),4)</f>
        <v>0.88600000000000001</v>
      </c>
      <c r="X21" s="274">
        <f t="shared" si="2"/>
        <v>0.94349999999999934</v>
      </c>
      <c r="Y21" s="291"/>
      <c r="Z21" s="210"/>
    </row>
    <row r="22" spans="2:26" s="143" customFormat="1">
      <c r="B22" s="144">
        <v>11</v>
      </c>
      <c r="C22" s="145" t="str">
        <f t="shared" si="0"/>
        <v>Uffenheim</v>
      </c>
      <c r="D22" s="62" t="s">
        <v>247</v>
      </c>
      <c r="E22" s="354" t="s">
        <v>675</v>
      </c>
      <c r="F22" s="356" t="str">
        <f>VLOOKUP($E22,'[1]BDEW-Standard'!$B$3:$M$94,F$9,0)</f>
        <v>MK3</v>
      </c>
      <c r="H22" s="355">
        <f>ROUND(VLOOKUP($E22,'[1]BDEW-Standard'!$B$3:$M$94,H$9,0),7)</f>
        <v>2.7882424000000001</v>
      </c>
      <c r="I22" s="355">
        <f>ROUND(VLOOKUP($E22,'[1]BDEW-Standard'!$B$3:$M$94,I$9,0),7)</f>
        <v>-34.880612999999997</v>
      </c>
      <c r="J22" s="355">
        <f>ROUND(VLOOKUP($E22,'[1]BDEW-Standard'!$B$3:$M$94,J$9,0),7)</f>
        <v>6.5951899000000003</v>
      </c>
      <c r="K22" s="355">
        <f>ROUND(VLOOKUP($E22,'[1]BDEW-Standard'!$B$3:$M$94,K$9,0),7)</f>
        <v>5.4032900000000002E-2</v>
      </c>
      <c r="L22" s="357">
        <v>40</v>
      </c>
      <c r="M22" s="355">
        <v>0</v>
      </c>
      <c r="N22" s="355">
        <v>0</v>
      </c>
      <c r="O22" s="355">
        <v>0</v>
      </c>
      <c r="P22" s="355">
        <v>0</v>
      </c>
      <c r="Q22" s="337">
        <f t="shared" si="1"/>
        <v>1.0622306107520199</v>
      </c>
      <c r="R22" s="273">
        <f>ROUND(VLOOKUP(MID($E22,4,3),'Wochentag F(WT)'!$B$7:$J$22,R$9,0),4)</f>
        <v>1.0699000000000001</v>
      </c>
      <c r="S22" s="273">
        <f>ROUND(VLOOKUP(MID($E22,4,3),'Wochentag F(WT)'!$B$7:$J$22,S$9,0),4)</f>
        <v>1.0365</v>
      </c>
      <c r="T22" s="273">
        <f>ROUND(VLOOKUP(MID($E22,4,3),'Wochentag F(WT)'!$B$7:$J$22,T$9,0),4)</f>
        <v>0.99329999999999996</v>
      </c>
      <c r="U22" s="273">
        <f>ROUND(VLOOKUP(MID($E22,4,3),'Wochentag F(WT)'!$B$7:$J$22,U$9,0),4)</f>
        <v>0.99480000000000002</v>
      </c>
      <c r="V22" s="273">
        <f>ROUND(VLOOKUP(MID($E22,4,3),'Wochentag F(WT)'!$B$7:$J$22,V$9,0),4)</f>
        <v>1.0659000000000001</v>
      </c>
      <c r="W22" s="273">
        <f>ROUND(VLOOKUP(MID($E22,4,3),'Wochentag F(WT)'!$B$7:$J$22,W$9,0),4)</f>
        <v>0.93620000000000003</v>
      </c>
      <c r="X22" s="274">
        <f t="shared" si="2"/>
        <v>0.90339999999999954</v>
      </c>
      <c r="Y22" s="291"/>
      <c r="Z22" s="210"/>
    </row>
    <row r="23" spans="2:26" s="143" customFormat="1">
      <c r="B23" s="144">
        <v>12</v>
      </c>
      <c r="C23" s="145" t="str">
        <f t="shared" si="0"/>
        <v>Uffenheim</v>
      </c>
      <c r="D23" s="62" t="s">
        <v>247</v>
      </c>
      <c r="E23" s="354" t="s">
        <v>676</v>
      </c>
      <c r="F23" s="356" t="str">
        <f>VLOOKUP($E23,'[1]BDEW-Standard'!$B$3:$M$94,F$9,0)</f>
        <v>PD3</v>
      </c>
      <c r="H23" s="355">
        <f>ROUND(VLOOKUP($E23,'[1]BDEW-Standard'!$B$3:$M$94,H$9,0),7)</f>
        <v>3.2</v>
      </c>
      <c r="I23" s="355">
        <f>ROUND(VLOOKUP($E23,'[1]BDEW-Standard'!$B$3:$M$94,I$9,0),7)</f>
        <v>-35.799999999999997</v>
      </c>
      <c r="J23" s="355">
        <f>ROUND(VLOOKUP($E23,'[1]BDEW-Standard'!$B$3:$M$94,J$9,0),7)</f>
        <v>8.4</v>
      </c>
      <c r="K23" s="355">
        <f>ROUND(VLOOKUP($E23,'[1]BDEW-Standard'!$B$3:$M$94,K$9,0),7)</f>
        <v>9.3848600000000004E-2</v>
      </c>
      <c r="L23" s="357">
        <v>40</v>
      </c>
      <c r="M23" s="355">
        <v>0</v>
      </c>
      <c r="N23" s="355">
        <v>0</v>
      </c>
      <c r="O23" s="355">
        <v>0</v>
      </c>
      <c r="P23" s="355">
        <v>0</v>
      </c>
      <c r="Q23" s="337">
        <f t="shared" si="1"/>
        <v>0.99106250024889242</v>
      </c>
      <c r="R23" s="273">
        <f>ROUND(VLOOKUP(MID($E23,4,3),'Wochentag F(WT)'!$B$7:$J$22,R$9,0),4)</f>
        <v>1.0214000000000001</v>
      </c>
      <c r="S23" s="273">
        <f>ROUND(VLOOKUP(MID($E23,4,3),'Wochentag F(WT)'!$B$7:$J$22,S$9,0),4)</f>
        <v>1.0866</v>
      </c>
      <c r="T23" s="273">
        <f>ROUND(VLOOKUP(MID($E23,4,3),'Wochentag F(WT)'!$B$7:$J$22,T$9,0),4)</f>
        <v>1.0720000000000001</v>
      </c>
      <c r="U23" s="273">
        <f>ROUND(VLOOKUP(MID($E23,4,3),'Wochentag F(WT)'!$B$7:$J$22,U$9,0),4)</f>
        <v>1.0557000000000001</v>
      </c>
      <c r="V23" s="273">
        <f>ROUND(VLOOKUP(MID($E23,4,3),'Wochentag F(WT)'!$B$7:$J$22,V$9,0),4)</f>
        <v>1.0117</v>
      </c>
      <c r="W23" s="273">
        <f>ROUND(VLOOKUP(MID($E23,4,3),'Wochentag F(WT)'!$B$7:$J$22,W$9,0),4)</f>
        <v>0.90010000000000001</v>
      </c>
      <c r="X23" s="274">
        <f t="shared" si="2"/>
        <v>0.85249999999999915</v>
      </c>
      <c r="Y23" s="291"/>
      <c r="Z23" s="210"/>
    </row>
    <row r="24" spans="2:26" s="143" customFormat="1">
      <c r="B24" s="144">
        <v>13</v>
      </c>
      <c r="C24" s="145" t="str">
        <f t="shared" si="0"/>
        <v>Uffenheim</v>
      </c>
      <c r="D24" s="62" t="s">
        <v>247</v>
      </c>
      <c r="E24" s="354" t="s">
        <v>677</v>
      </c>
      <c r="F24" s="356" t="str">
        <f>VLOOKUP($E24,'[1]BDEW-Standard'!$B$3:$M$94,F$9,0)</f>
        <v>BD3</v>
      </c>
      <c r="H24" s="355">
        <f>ROUND(VLOOKUP($E24,'[1]BDEW-Standard'!$B$3:$M$94,H$9,0),7)</f>
        <v>2.9177027</v>
      </c>
      <c r="I24" s="355">
        <f>ROUND(VLOOKUP($E24,'[1]BDEW-Standard'!$B$3:$M$94,I$9,0),7)</f>
        <v>-36.179411700000003</v>
      </c>
      <c r="J24" s="355">
        <f>ROUND(VLOOKUP($E24,'[1]BDEW-Standard'!$B$3:$M$94,J$9,0),7)</f>
        <v>5.9265162</v>
      </c>
      <c r="K24" s="355">
        <f>ROUND(VLOOKUP($E24,'[1]BDEW-Standard'!$B$3:$M$94,K$9,0),7)</f>
        <v>0.11519119999999999</v>
      </c>
      <c r="L24" s="357">
        <v>40</v>
      </c>
      <c r="M24" s="355">
        <v>0</v>
      </c>
      <c r="N24" s="355">
        <v>0</v>
      </c>
      <c r="O24" s="355">
        <v>0</v>
      </c>
      <c r="P24" s="355">
        <v>0</v>
      </c>
      <c r="Q24" s="337">
        <f t="shared" si="1"/>
        <v>1.0656106174494469</v>
      </c>
      <c r="R24" s="273">
        <f>ROUND(VLOOKUP(MID($E24,4,3),'Wochentag F(WT)'!$B$7:$J$22,R$9,0),4)</f>
        <v>1.1052</v>
      </c>
      <c r="S24" s="273">
        <f>ROUND(VLOOKUP(MID($E24,4,3),'Wochentag F(WT)'!$B$7:$J$22,S$9,0),4)</f>
        <v>1.0857000000000001</v>
      </c>
      <c r="T24" s="273">
        <f>ROUND(VLOOKUP(MID($E24,4,3),'Wochentag F(WT)'!$B$7:$J$22,T$9,0),4)</f>
        <v>1.0378000000000001</v>
      </c>
      <c r="U24" s="273">
        <f>ROUND(VLOOKUP(MID($E24,4,3),'Wochentag F(WT)'!$B$7:$J$22,U$9,0),4)</f>
        <v>1.0622</v>
      </c>
      <c r="V24" s="273">
        <f>ROUND(VLOOKUP(MID($E24,4,3),'Wochentag F(WT)'!$B$7:$J$22,V$9,0),4)</f>
        <v>1.0266</v>
      </c>
      <c r="W24" s="273">
        <f>ROUND(VLOOKUP(MID($E24,4,3),'Wochentag F(WT)'!$B$7:$J$22,W$9,0),4)</f>
        <v>0.76290000000000002</v>
      </c>
      <c r="X24" s="274">
        <f t="shared" si="2"/>
        <v>0.91959999999999997</v>
      </c>
      <c r="Y24" s="291"/>
      <c r="Z24" s="210"/>
    </row>
    <row r="25" spans="2:26" s="143" customFormat="1">
      <c r="B25" s="144">
        <v>14</v>
      </c>
      <c r="C25" s="145" t="str">
        <f t="shared" si="0"/>
        <v>Uffenheim</v>
      </c>
      <c r="D25" s="62" t="s">
        <v>247</v>
      </c>
      <c r="E25" s="354" t="s">
        <v>678</v>
      </c>
      <c r="F25" s="356" t="str">
        <f>VLOOKUP($E25,'[1]BDEW-Standard'!$B$3:$M$94,F$9,0)</f>
        <v>WA3</v>
      </c>
      <c r="H25" s="355">
        <f>ROUND(VLOOKUP($E25,'[1]BDEW-Standard'!$B$3:$M$94,H$9,0),7)</f>
        <v>0.76572899999999999</v>
      </c>
      <c r="I25" s="355">
        <f>ROUND(VLOOKUP($E25,'[1]BDEW-Standard'!$B$3:$M$94,I$9,0),7)</f>
        <v>-36.023791199999998</v>
      </c>
      <c r="J25" s="355">
        <f>ROUND(VLOOKUP($E25,'[1]BDEW-Standard'!$B$3:$M$94,J$9,0),7)</f>
        <v>4.8662747</v>
      </c>
      <c r="K25" s="355">
        <f>ROUND(VLOOKUP($E25,'[1]BDEW-Standard'!$B$3:$M$94,K$9,0),7)</f>
        <v>0.80494250000000001</v>
      </c>
      <c r="L25" s="357">
        <v>40</v>
      </c>
      <c r="M25" s="355">
        <f>ROUND(VLOOKUP($E25,'[1]BDEW-Standard'!$B$3:$M$94,M$9,0),7)</f>
        <v>0</v>
      </c>
      <c r="N25" s="355">
        <f>ROUND(VLOOKUP($E25,'[1]BDEW-Standard'!$B$3:$M$94,N$9,0),7)</f>
        <v>0</v>
      </c>
      <c r="O25" s="355">
        <f>ROUND(VLOOKUP($E25,'[1]BDEW-Standard'!$B$3:$M$94,O$9,0),7)</f>
        <v>0</v>
      </c>
      <c r="P25" s="355">
        <v>0</v>
      </c>
      <c r="Q25" s="337">
        <f t="shared" si="1"/>
        <v>1.0804258319686442</v>
      </c>
      <c r="R25" s="273">
        <f>ROUND(VLOOKUP(MID($E25,4,3),'Wochentag F(WT)'!$B$7:$J$22,R$9,0),4)</f>
        <v>1.2457</v>
      </c>
      <c r="S25" s="273">
        <f>ROUND(VLOOKUP(MID($E25,4,3),'Wochentag F(WT)'!$B$7:$J$22,S$9,0),4)</f>
        <v>1.2615000000000001</v>
      </c>
      <c r="T25" s="273">
        <f>ROUND(VLOOKUP(MID($E25,4,3),'Wochentag F(WT)'!$B$7:$J$22,T$9,0),4)</f>
        <v>1.2706999999999999</v>
      </c>
      <c r="U25" s="273">
        <f>ROUND(VLOOKUP(MID($E25,4,3),'Wochentag F(WT)'!$B$7:$J$22,U$9,0),4)</f>
        <v>1.2430000000000001</v>
      </c>
      <c r="V25" s="273">
        <f>ROUND(VLOOKUP(MID($E25,4,3),'Wochentag F(WT)'!$B$7:$J$22,V$9,0),4)</f>
        <v>1.1275999999999999</v>
      </c>
      <c r="W25" s="273">
        <f>ROUND(VLOOKUP(MID($E25,4,3),'Wochentag F(WT)'!$B$7:$J$22,W$9,0),4)</f>
        <v>0.38769999999999999</v>
      </c>
      <c r="X25" s="274">
        <f t="shared" si="2"/>
        <v>0.46379999999999999</v>
      </c>
      <c r="Y25" s="291"/>
      <c r="Z25" s="210"/>
    </row>
    <row r="26" spans="2:26" s="143" customFormat="1">
      <c r="B26" s="144">
        <v>15</v>
      </c>
      <c r="C26" s="145" t="str">
        <f t="shared" si="0"/>
        <v>Uffenheim</v>
      </c>
      <c r="D26" s="62" t="s">
        <v>247</v>
      </c>
      <c r="E26" s="354" t="s">
        <v>679</v>
      </c>
      <c r="F26" s="356" t="str">
        <f>VLOOKUP($E26,'[1]BDEW-Standard'!$B$3:$M$94,F$9,0)</f>
        <v>HD3</v>
      </c>
      <c r="H26" s="355">
        <f>ROUND(VLOOKUP($E26,'[1]BDEW-Standard'!$B$3:$M$94,H$9,0),7)</f>
        <v>2.5792510000000002</v>
      </c>
      <c r="I26" s="355">
        <f>ROUND(VLOOKUP($E26,'[1]BDEW-Standard'!$B$3:$M$94,I$9,0),7)</f>
        <v>-35.681614400000001</v>
      </c>
      <c r="J26" s="355">
        <f>ROUND(VLOOKUP($E26,'[1]BDEW-Standard'!$B$3:$M$94,J$9,0),7)</f>
        <v>6.6857975999999999</v>
      </c>
      <c r="K26" s="355">
        <f>ROUND(VLOOKUP($E26,'[1]BDEW-Standard'!$B$3:$M$94,K$9,0),7)</f>
        <v>0.19955410000000001</v>
      </c>
      <c r="L26" s="357">
        <v>40</v>
      </c>
      <c r="M26" s="355">
        <f>ROUND(VLOOKUP($E26,'[1]BDEW-Standard'!$B$3:$M$94,M$9,0),7)</f>
        <v>0</v>
      </c>
      <c r="N26" s="355">
        <f>ROUND(VLOOKUP($E26,'[1]BDEW-Standard'!$B$3:$M$94,N$9,0),7)</f>
        <v>0</v>
      </c>
      <c r="O26" s="355">
        <f>ROUND(VLOOKUP($E26,'[1]BDEW-Standard'!$B$3:$M$94,O$9,0),7)</f>
        <v>0</v>
      </c>
      <c r="P26" s="355">
        <f>ROUND(VLOOKUP($E26,'[1]BDEW-Standard'!$B$3:$M$94,P$9,0),7)</f>
        <v>0</v>
      </c>
      <c r="Q26" s="337">
        <f t="shared" si="1"/>
        <v>1.0393994293439688</v>
      </c>
      <c r="R26" s="273">
        <f>ROUND(VLOOKUP(MID($E26,4,3),'Wochentag F(WT)'!$B$7:$J$22,R$9,0),4)</f>
        <v>1.03</v>
      </c>
      <c r="S26" s="273">
        <f>ROUND(VLOOKUP(MID($E26,4,3),'Wochentag F(WT)'!$B$7:$J$22,S$9,0),4)</f>
        <v>1.03</v>
      </c>
      <c r="T26" s="273">
        <f>ROUND(VLOOKUP(MID($E26,4,3),'Wochentag F(WT)'!$B$7:$J$22,T$9,0),4)</f>
        <v>1.02</v>
      </c>
      <c r="U26" s="273">
        <f>ROUND(VLOOKUP(MID($E26,4,3),'Wochentag F(WT)'!$B$7:$J$22,U$9,0),4)</f>
        <v>1.03</v>
      </c>
      <c r="V26" s="273">
        <f>ROUND(VLOOKUP(MID($E26,4,3),'Wochentag F(WT)'!$B$7:$J$22,V$9,0),4)</f>
        <v>1.01</v>
      </c>
      <c r="W26" s="273">
        <f>ROUND(VLOOKUP(MID($E26,4,3),'Wochentag F(WT)'!$B$7:$J$22,W$9,0),4)</f>
        <v>0.93</v>
      </c>
      <c r="X26" s="274">
        <f t="shared" si="2"/>
        <v>0.95000000000000018</v>
      </c>
      <c r="Y26" s="291"/>
      <c r="Z26" s="210"/>
    </row>
    <row r="27" spans="2:26" s="143" customFormat="1">
      <c r="B27" s="144">
        <v>16</v>
      </c>
      <c r="C27" s="145" t="str">
        <f t="shared" si="0"/>
        <v>Uffenheim</v>
      </c>
      <c r="D27" s="62"/>
      <c r="E27" s="165"/>
      <c r="F27" s="295"/>
      <c r="H27" s="275"/>
      <c r="I27" s="275"/>
      <c r="J27" s="275"/>
      <c r="K27" s="275"/>
      <c r="L27" s="336"/>
      <c r="M27" s="275"/>
      <c r="N27" s="275"/>
      <c r="O27" s="275"/>
      <c r="P27" s="275"/>
      <c r="Q27" s="338"/>
      <c r="R27" s="276"/>
      <c r="S27" s="276"/>
      <c r="T27" s="276"/>
      <c r="U27" s="276"/>
      <c r="V27" s="276"/>
      <c r="W27" s="276"/>
      <c r="X27" s="277"/>
      <c r="Y27" s="291"/>
    </row>
    <row r="28" spans="2:26" s="143" customFormat="1">
      <c r="B28" s="144">
        <v>17</v>
      </c>
      <c r="C28" s="145" t="str">
        <f t="shared" si="0"/>
        <v>Uffenheim</v>
      </c>
      <c r="D28" s="62"/>
      <c r="E28" s="165"/>
      <c r="F28" s="295"/>
      <c r="H28" s="275"/>
      <c r="I28" s="275"/>
      <c r="J28" s="275"/>
      <c r="K28" s="275"/>
      <c r="L28" s="336"/>
      <c r="M28" s="275"/>
      <c r="N28" s="275"/>
      <c r="O28" s="275"/>
      <c r="P28" s="275"/>
      <c r="Q28" s="338"/>
      <c r="R28" s="276"/>
      <c r="S28" s="276"/>
      <c r="T28" s="276"/>
      <c r="U28" s="276"/>
      <c r="V28" s="276"/>
      <c r="W28" s="276"/>
      <c r="X28" s="277"/>
      <c r="Y28" s="291"/>
    </row>
    <row r="29" spans="2:26" s="143" customFormat="1">
      <c r="B29" s="144">
        <v>18</v>
      </c>
      <c r="C29" s="145" t="str">
        <f t="shared" si="0"/>
        <v>Uffenheim</v>
      </c>
      <c r="D29" s="62"/>
      <c r="E29" s="165"/>
      <c r="F29" s="295"/>
      <c r="H29" s="275"/>
      <c r="I29" s="275"/>
      <c r="J29" s="275"/>
      <c r="K29" s="275"/>
      <c r="L29" s="336"/>
      <c r="M29" s="275"/>
      <c r="N29" s="275"/>
      <c r="O29" s="275"/>
      <c r="P29" s="275"/>
      <c r="Q29" s="338"/>
      <c r="R29" s="276"/>
      <c r="S29" s="276"/>
      <c r="T29" s="276"/>
      <c r="U29" s="276"/>
      <c r="V29" s="276"/>
      <c r="W29" s="276"/>
      <c r="X29" s="277"/>
      <c r="Y29" s="291"/>
    </row>
    <row r="30" spans="2:26" s="143" customFormat="1">
      <c r="B30" s="144">
        <v>19</v>
      </c>
      <c r="C30" s="145" t="str">
        <f t="shared" si="0"/>
        <v>Uffenheim</v>
      </c>
      <c r="D30" s="62"/>
      <c r="E30" s="165"/>
      <c r="F30" s="295"/>
      <c r="H30" s="275"/>
      <c r="I30" s="275"/>
      <c r="J30" s="275"/>
      <c r="K30" s="275"/>
      <c r="L30" s="336"/>
      <c r="M30" s="275"/>
      <c r="N30" s="275"/>
      <c r="O30" s="275"/>
      <c r="P30" s="275"/>
      <c r="Q30" s="338"/>
      <c r="R30" s="276"/>
      <c r="S30" s="276"/>
      <c r="T30" s="276"/>
      <c r="U30" s="276"/>
      <c r="V30" s="276"/>
      <c r="W30" s="276"/>
      <c r="X30" s="277"/>
      <c r="Y30" s="291"/>
    </row>
    <row r="31" spans="2:26" s="143" customFormat="1">
      <c r="B31" s="144">
        <v>20</v>
      </c>
      <c r="C31" s="145" t="str">
        <f t="shared" si="0"/>
        <v>Uffenheim</v>
      </c>
      <c r="D31" s="62"/>
      <c r="E31" s="165"/>
      <c r="F31" s="295"/>
      <c r="H31" s="275"/>
      <c r="I31" s="275"/>
      <c r="J31" s="275"/>
      <c r="K31" s="275"/>
      <c r="L31" s="336"/>
      <c r="M31" s="275"/>
      <c r="N31" s="275"/>
      <c r="O31" s="275"/>
      <c r="P31" s="275"/>
      <c r="Q31" s="338"/>
      <c r="R31" s="276"/>
      <c r="S31" s="276"/>
      <c r="T31" s="276"/>
      <c r="U31" s="276"/>
      <c r="V31" s="276"/>
      <c r="W31" s="276"/>
      <c r="X31" s="277"/>
      <c r="Y31" s="291"/>
    </row>
    <row r="32" spans="2:26" s="143" customFormat="1">
      <c r="B32" s="144">
        <v>21</v>
      </c>
      <c r="C32" s="145" t="str">
        <f t="shared" si="0"/>
        <v>Uffenheim</v>
      </c>
      <c r="D32" s="62"/>
      <c r="E32" s="165"/>
      <c r="F32" s="295"/>
      <c r="H32" s="275"/>
      <c r="I32" s="275"/>
      <c r="J32" s="275"/>
      <c r="K32" s="275"/>
      <c r="L32" s="336"/>
      <c r="M32" s="275"/>
      <c r="N32" s="275"/>
      <c r="O32" s="275"/>
      <c r="P32" s="275"/>
      <c r="Q32" s="338"/>
      <c r="R32" s="276"/>
      <c r="S32" s="276"/>
      <c r="T32" s="276"/>
      <c r="U32" s="276"/>
      <c r="V32" s="276"/>
      <c r="W32" s="276"/>
      <c r="X32" s="277"/>
      <c r="Y32" s="291"/>
    </row>
    <row r="33" spans="2:25" s="143" customFormat="1">
      <c r="B33" s="144">
        <v>22</v>
      </c>
      <c r="C33" s="145" t="str">
        <f t="shared" si="0"/>
        <v>Uffenheim</v>
      </c>
      <c r="D33" s="62"/>
      <c r="E33" s="165"/>
      <c r="F33" s="295"/>
      <c r="H33" s="275"/>
      <c r="I33" s="275"/>
      <c r="J33" s="275"/>
      <c r="K33" s="275"/>
      <c r="L33" s="336"/>
      <c r="M33" s="275"/>
      <c r="N33" s="275"/>
      <c r="O33" s="275"/>
      <c r="P33" s="275"/>
      <c r="Q33" s="338"/>
      <c r="R33" s="276"/>
      <c r="S33" s="276"/>
      <c r="T33" s="276"/>
      <c r="U33" s="276"/>
      <c r="V33" s="276"/>
      <c r="W33" s="276"/>
      <c r="X33" s="277"/>
      <c r="Y33" s="291"/>
    </row>
    <row r="34" spans="2:25" s="143" customFormat="1">
      <c r="B34" s="144">
        <v>23</v>
      </c>
      <c r="C34" s="145" t="str">
        <f t="shared" si="0"/>
        <v>Uffenheim</v>
      </c>
      <c r="D34" s="62"/>
      <c r="E34" s="165"/>
      <c r="F34" s="295"/>
      <c r="H34" s="275"/>
      <c r="I34" s="275"/>
      <c r="J34" s="275"/>
      <c r="K34" s="275"/>
      <c r="L34" s="336"/>
      <c r="M34" s="275"/>
      <c r="N34" s="275"/>
      <c r="O34" s="275"/>
      <c r="P34" s="275"/>
      <c r="Q34" s="338"/>
      <c r="R34" s="276"/>
      <c r="S34" s="276"/>
      <c r="T34" s="276"/>
      <c r="U34" s="276"/>
      <c r="V34" s="276"/>
      <c r="W34" s="276"/>
      <c r="X34" s="277"/>
      <c r="Y34" s="291"/>
    </row>
    <row r="35" spans="2:25" s="143" customFormat="1">
      <c r="B35" s="144">
        <v>24</v>
      </c>
      <c r="C35" s="145" t="str">
        <f t="shared" si="0"/>
        <v>Uffenheim</v>
      </c>
      <c r="D35" s="62"/>
      <c r="E35" s="165"/>
      <c r="F35" s="295"/>
      <c r="H35" s="275"/>
      <c r="I35" s="275"/>
      <c r="J35" s="275"/>
      <c r="K35" s="275"/>
      <c r="L35" s="336"/>
      <c r="M35" s="275"/>
      <c r="N35" s="275"/>
      <c r="O35" s="275"/>
      <c r="P35" s="275"/>
      <c r="Q35" s="338"/>
      <c r="R35" s="276"/>
      <c r="S35" s="276"/>
      <c r="T35" s="276"/>
      <c r="U35" s="276"/>
      <c r="V35" s="276"/>
      <c r="W35" s="276"/>
      <c r="X35" s="277"/>
      <c r="Y35" s="291"/>
    </row>
    <row r="36" spans="2:25" s="143" customFormat="1">
      <c r="B36" s="144">
        <v>25</v>
      </c>
      <c r="C36" s="145" t="str">
        <f t="shared" si="0"/>
        <v>Uffenheim</v>
      </c>
      <c r="D36" s="62"/>
      <c r="E36" s="165"/>
      <c r="F36" s="295"/>
      <c r="H36" s="275"/>
      <c r="I36" s="275"/>
      <c r="J36" s="275"/>
      <c r="K36" s="275"/>
      <c r="L36" s="336"/>
      <c r="M36" s="275"/>
      <c r="N36" s="275"/>
      <c r="O36" s="275"/>
      <c r="P36" s="275"/>
      <c r="Q36" s="338"/>
      <c r="R36" s="276"/>
      <c r="S36" s="276"/>
      <c r="T36" s="276"/>
      <c r="U36" s="276"/>
      <c r="V36" s="276"/>
      <c r="W36" s="276"/>
      <c r="X36" s="277"/>
      <c r="Y36" s="291"/>
    </row>
    <row r="37" spans="2:25" s="143" customFormat="1">
      <c r="B37" s="144">
        <v>26</v>
      </c>
      <c r="C37" s="145" t="str">
        <f t="shared" si="0"/>
        <v>Uffenheim</v>
      </c>
      <c r="D37" s="62"/>
      <c r="E37" s="165"/>
      <c r="F37" s="295"/>
      <c r="H37" s="275"/>
      <c r="I37" s="275"/>
      <c r="J37" s="275"/>
      <c r="K37" s="275"/>
      <c r="L37" s="336"/>
      <c r="M37" s="275"/>
      <c r="N37" s="275"/>
      <c r="O37" s="275"/>
      <c r="P37" s="275"/>
      <c r="Q37" s="338"/>
      <c r="R37" s="276"/>
      <c r="S37" s="276"/>
      <c r="T37" s="276"/>
      <c r="U37" s="276"/>
      <c r="V37" s="276"/>
      <c r="W37" s="276"/>
      <c r="X37" s="277"/>
      <c r="Y37" s="291"/>
    </row>
    <row r="38" spans="2:25" s="143" customFormat="1">
      <c r="B38" s="144">
        <v>27</v>
      </c>
      <c r="C38" s="145" t="str">
        <f t="shared" si="0"/>
        <v>Uffenheim</v>
      </c>
      <c r="D38" s="62"/>
      <c r="E38" s="165"/>
      <c r="F38" s="295"/>
      <c r="H38" s="275"/>
      <c r="I38" s="275"/>
      <c r="J38" s="275"/>
      <c r="K38" s="275"/>
      <c r="L38" s="336"/>
      <c r="M38" s="275"/>
      <c r="N38" s="275"/>
      <c r="O38" s="275"/>
      <c r="P38" s="275"/>
      <c r="Q38" s="338"/>
      <c r="R38" s="276"/>
      <c r="S38" s="276"/>
      <c r="T38" s="276"/>
      <c r="U38" s="276"/>
      <c r="V38" s="276"/>
      <c r="W38" s="276"/>
      <c r="X38" s="277"/>
      <c r="Y38" s="291"/>
    </row>
    <row r="39" spans="2:25" s="143" customFormat="1">
      <c r="B39" s="144">
        <v>28</v>
      </c>
      <c r="C39" s="145" t="str">
        <f t="shared" si="0"/>
        <v>Uffenheim</v>
      </c>
      <c r="D39" s="62"/>
      <c r="E39" s="165"/>
      <c r="F39" s="295"/>
      <c r="H39" s="275"/>
      <c r="I39" s="275"/>
      <c r="J39" s="275"/>
      <c r="K39" s="275"/>
      <c r="L39" s="336"/>
      <c r="M39" s="275"/>
      <c r="N39" s="275"/>
      <c r="O39" s="275"/>
      <c r="P39" s="275"/>
      <c r="Q39" s="338"/>
      <c r="R39" s="276"/>
      <c r="S39" s="276"/>
      <c r="T39" s="276"/>
      <c r="U39" s="276"/>
      <c r="V39" s="276"/>
      <c r="W39" s="276"/>
      <c r="X39" s="277"/>
      <c r="Y39" s="291"/>
    </row>
    <row r="40" spans="2:25" s="143" customFormat="1">
      <c r="B40" s="144">
        <v>29</v>
      </c>
      <c r="C40" s="145" t="str">
        <f t="shared" si="0"/>
        <v>Uffenheim</v>
      </c>
      <c r="D40" s="62"/>
      <c r="E40" s="165"/>
      <c r="F40" s="295"/>
      <c r="H40" s="275"/>
      <c r="I40" s="275"/>
      <c r="J40" s="275"/>
      <c r="K40" s="275"/>
      <c r="L40" s="336"/>
      <c r="M40" s="275"/>
      <c r="N40" s="275"/>
      <c r="O40" s="275"/>
      <c r="P40" s="275"/>
      <c r="Q40" s="338"/>
      <c r="R40" s="276"/>
      <c r="S40" s="276"/>
      <c r="T40" s="276"/>
      <c r="U40" s="276"/>
      <c r="V40" s="276"/>
      <c r="W40" s="276"/>
      <c r="X40" s="277"/>
      <c r="Y40" s="291"/>
    </row>
    <row r="41" spans="2:25" s="143" customFormat="1">
      <c r="B41" s="144">
        <v>30</v>
      </c>
      <c r="C41" s="145" t="str">
        <f t="shared" si="0"/>
        <v>Uffenheim</v>
      </c>
      <c r="D41" s="62"/>
      <c r="E41" s="165"/>
      <c r="F41" s="295"/>
      <c r="H41" s="275"/>
      <c r="I41" s="275"/>
      <c r="J41" s="275"/>
      <c r="K41" s="275"/>
      <c r="L41" s="336"/>
      <c r="M41" s="275"/>
      <c r="N41" s="275"/>
      <c r="O41" s="275"/>
      <c r="P41" s="275"/>
      <c r="Q41" s="338"/>
      <c r="R41" s="276"/>
      <c r="S41" s="276"/>
      <c r="T41" s="276"/>
      <c r="U41" s="276"/>
      <c r="V41" s="276"/>
      <c r="W41" s="276"/>
      <c r="X41" s="277"/>
      <c r="Y41" s="291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 H11:K11 R11:Y41 M11:P11 H27:K41 F27:F41 M27:P41">
    <cfRule type="expression" dxfId="42" priority="23">
      <formula>ISERROR(F11)</formula>
    </cfRule>
  </conditionalFormatting>
  <conditionalFormatting sqref="E27:F41 Y12:Y41">
    <cfRule type="duplicateValues" dxfId="41" priority="45"/>
  </conditionalFormatting>
  <conditionalFormatting sqref="L11:L41">
    <cfRule type="expression" dxfId="40" priority="14">
      <formula>ISERROR(L11)</formula>
    </cfRule>
  </conditionalFormatting>
  <conditionalFormatting sqref="Q11:Q41">
    <cfRule type="expression" dxfId="39" priority="13">
      <formula>ISERROR(Q11)</formula>
    </cfRule>
  </conditionalFormatting>
  <conditionalFormatting sqref="F12:F26">
    <cfRule type="expression" dxfId="25" priority="10">
      <formula>ISERROR(F12)</formula>
    </cfRule>
  </conditionalFormatting>
  <conditionalFormatting sqref="F12:F26">
    <cfRule type="duplicateValues" dxfId="23" priority="11"/>
  </conditionalFormatting>
  <conditionalFormatting sqref="H12:H26">
    <cfRule type="expression" dxfId="21" priority="9">
      <formula>ISERROR(H12)</formula>
    </cfRule>
  </conditionalFormatting>
  <conditionalFormatting sqref="I12:I26">
    <cfRule type="expression" dxfId="19" priority="8">
      <formula>ISERROR(I12)</formula>
    </cfRule>
  </conditionalFormatting>
  <conditionalFormatting sqref="J12:J26">
    <cfRule type="expression" dxfId="17" priority="7">
      <formula>ISERROR(J12)</formula>
    </cfRule>
  </conditionalFormatting>
  <conditionalFormatting sqref="K12:K26">
    <cfRule type="expression" dxfId="15" priority="6">
      <formula>ISERROR(K12)</formula>
    </cfRule>
  </conditionalFormatting>
  <conditionalFormatting sqref="M12:N26">
    <cfRule type="expression" dxfId="13" priority="5">
      <formula>ISERROR(M12)</formula>
    </cfRule>
  </conditionalFormatting>
  <conditionalFormatting sqref="O12:P14 O26:P26 O25">
    <cfRule type="expression" dxfId="11" priority="4">
      <formula>ISERROR(O12)</formula>
    </cfRule>
  </conditionalFormatting>
  <conditionalFormatting sqref="O15:O24">
    <cfRule type="expression" dxfId="6" priority="3">
      <formula>ISERROR(O15)</formula>
    </cfRule>
  </conditionalFormatting>
  <conditionalFormatting sqref="P15:P25">
    <cfRule type="expression" dxfId="4" priority="2">
      <formula>ISERROR(P15)</formula>
    </cfRule>
  </conditionalFormatting>
  <conditionalFormatting sqref="E12:E26">
    <cfRule type="duplicateValues" dxfId="2" priority="1"/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 Q13:X26 Q12:X12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6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15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J12" sqref="J12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449</v>
      </c>
    </row>
    <row r="3" spans="2:30" ht="15" customHeight="1">
      <c r="B3" s="84"/>
    </row>
    <row r="4" spans="2:30" ht="15" customHeight="1">
      <c r="B4" s="85" t="s">
        <v>448</v>
      </c>
      <c r="C4" s="63" t="str">
        <f>Netzbetreiber!$D$9</f>
        <v>Erdgas Uffenheim GmbH &amp; Co. KG</v>
      </c>
      <c r="D4" s="76"/>
      <c r="G4" s="76"/>
      <c r="I4" s="76"/>
      <c r="J4" s="77"/>
      <c r="M4" s="86" t="s">
        <v>541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447</v>
      </c>
      <c r="C5" s="64" t="str">
        <f>Netzbetreiber!$D$28</f>
        <v>Uffenheim</v>
      </c>
      <c r="D5" s="37"/>
      <c r="E5" s="76"/>
      <c r="F5" s="76"/>
      <c r="G5" s="76"/>
      <c r="I5" s="76"/>
      <c r="J5" s="76"/>
      <c r="K5" s="76"/>
      <c r="L5" s="76"/>
      <c r="M5" s="88" t="s">
        <v>510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445</v>
      </c>
      <c r="C6" s="63" t="str">
        <f>Netzbetreiber!$D$11</f>
        <v>9870103100002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2" t="s">
        <v>461</v>
      </c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343"/>
      <c r="AD8" s="344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470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429</v>
      </c>
    </row>
    <row r="10" spans="2:30" ht="72" customHeight="1" thickBot="1">
      <c r="B10" s="347" t="s">
        <v>585</v>
      </c>
      <c r="C10" s="348"/>
      <c r="D10" s="94">
        <v>2</v>
      </c>
      <c r="E10" s="95" t="str">
        <f>IF(ISERROR(HLOOKUP(E$11,$M$9:$AD$33,$D10,0)),"",HLOOKUP(E$11,$M$9:$AD$33,$D10,0))</f>
        <v/>
      </c>
      <c r="F10" s="345" t="s">
        <v>398</v>
      </c>
      <c r="G10" s="345"/>
      <c r="H10" s="345"/>
      <c r="I10" s="345"/>
      <c r="J10" s="345"/>
      <c r="K10" s="345"/>
      <c r="L10" s="346"/>
      <c r="M10" s="96" t="s">
        <v>471</v>
      </c>
      <c r="N10" s="97" t="s">
        <v>472</v>
      </c>
      <c r="O10" s="98" t="s">
        <v>473</v>
      </c>
      <c r="P10" s="99" t="s">
        <v>474</v>
      </c>
      <c r="Q10" s="99" t="s">
        <v>475</v>
      </c>
      <c r="R10" s="99" t="s">
        <v>476</v>
      </c>
      <c r="S10" s="99" t="s">
        <v>477</v>
      </c>
      <c r="T10" s="99" t="s">
        <v>478</v>
      </c>
      <c r="U10" s="99" t="s">
        <v>479</v>
      </c>
      <c r="V10" s="99" t="s">
        <v>480</v>
      </c>
      <c r="W10" s="99" t="s">
        <v>481</v>
      </c>
      <c r="X10" s="99" t="s">
        <v>482</v>
      </c>
      <c r="Y10" s="99" t="s">
        <v>483</v>
      </c>
      <c r="Z10" s="99" t="s">
        <v>484</v>
      </c>
      <c r="AA10" s="99" t="s">
        <v>485</v>
      </c>
      <c r="AB10" s="99" t="s">
        <v>486</v>
      </c>
      <c r="AC10" s="100" t="s">
        <v>487</v>
      </c>
      <c r="AD10" s="101" t="s">
        <v>430</v>
      </c>
    </row>
    <row r="11" spans="2:30" ht="15.75" thickBot="1">
      <c r="B11" s="102" t="s">
        <v>421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399</v>
      </c>
      <c r="C12" s="110"/>
      <c r="D12" s="111">
        <v>4</v>
      </c>
      <c r="E12" s="302">
        <f>MIN(SUMPRODUCT($M$11:$AD$11,M12:AD12),1)</f>
        <v>1</v>
      </c>
      <c r="F12" s="299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400</v>
      </c>
      <c r="C13" s="117"/>
      <c r="D13" s="111">
        <v>5</v>
      </c>
      <c r="E13" s="303">
        <f t="shared" ref="E13:E33" si="0">MIN(SUMPRODUCT($M$11:$AD$11,M13:AD13),1)</f>
        <v>0</v>
      </c>
      <c r="F13" s="300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>
        <v>1</v>
      </c>
    </row>
    <row r="14" spans="2:30" ht="15">
      <c r="B14" s="116" t="s">
        <v>401</v>
      </c>
      <c r="C14" s="117"/>
      <c r="D14" s="111">
        <v>6</v>
      </c>
      <c r="E14" s="303">
        <f t="shared" si="0"/>
        <v>0</v>
      </c>
      <c r="F14" s="300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403</v>
      </c>
      <c r="C15" s="117"/>
      <c r="D15" s="111">
        <v>7</v>
      </c>
      <c r="E15" s="303">
        <f t="shared" si="0"/>
        <v>0</v>
      </c>
      <c r="F15" s="300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415</v>
      </c>
      <c r="C16" s="117"/>
      <c r="D16" s="111">
        <v>8</v>
      </c>
      <c r="E16" s="303">
        <f t="shared" si="0"/>
        <v>1</v>
      </c>
      <c r="F16" s="300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416</v>
      </c>
      <c r="C17" s="117"/>
      <c r="D17" s="111">
        <v>9</v>
      </c>
      <c r="E17" s="303">
        <f t="shared" si="0"/>
        <v>1</v>
      </c>
      <c r="F17" s="300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417</v>
      </c>
      <c r="C18" s="117"/>
      <c r="D18" s="111">
        <v>10</v>
      </c>
      <c r="E18" s="303">
        <f t="shared" si="0"/>
        <v>1</v>
      </c>
      <c r="F18" s="300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404</v>
      </c>
      <c r="C19" s="117"/>
      <c r="D19" s="111">
        <v>11</v>
      </c>
      <c r="E19" s="303">
        <f t="shared" si="0"/>
        <v>1</v>
      </c>
      <c r="F19" s="300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651</v>
      </c>
      <c r="C20" s="117"/>
      <c r="D20" s="111">
        <v>12</v>
      </c>
      <c r="E20" s="303">
        <f t="shared" si="0"/>
        <v>1</v>
      </c>
      <c r="F20" s="300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418</v>
      </c>
      <c r="C21" s="117"/>
      <c r="D21" s="111">
        <v>13</v>
      </c>
      <c r="E21" s="303">
        <f t="shared" si="0"/>
        <v>1</v>
      </c>
      <c r="F21" s="300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419</v>
      </c>
      <c r="C22" s="117"/>
      <c r="D22" s="111">
        <v>14</v>
      </c>
      <c r="E22" s="303">
        <f t="shared" si="0"/>
        <v>1</v>
      </c>
      <c r="F22" s="300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420</v>
      </c>
      <c r="C23" s="117"/>
      <c r="D23" s="111">
        <v>15</v>
      </c>
      <c r="E23" s="303">
        <f t="shared" si="0"/>
        <v>0</v>
      </c>
      <c r="F23" s="300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>
        <v>1</v>
      </c>
    </row>
    <row r="24" spans="2:30" ht="15">
      <c r="B24" s="116" t="s">
        <v>405</v>
      </c>
      <c r="C24" s="117"/>
      <c r="D24" s="111">
        <v>16</v>
      </c>
      <c r="E24" s="303">
        <f t="shared" si="0"/>
        <v>0</v>
      </c>
      <c r="F24" s="300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>
      <c r="B25" s="116" t="s">
        <v>406</v>
      </c>
      <c r="C25" s="117"/>
      <c r="D25" s="111">
        <v>17</v>
      </c>
      <c r="E25" s="303">
        <f t="shared" si="0"/>
        <v>0</v>
      </c>
      <c r="F25" s="300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>
      <c r="B26" s="121" t="s">
        <v>407</v>
      </c>
      <c r="C26" s="117"/>
      <c r="D26" s="111">
        <v>18</v>
      </c>
      <c r="E26" s="303">
        <f t="shared" si="0"/>
        <v>1</v>
      </c>
      <c r="F26" s="300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408</v>
      </c>
      <c r="C27" s="117"/>
      <c r="D27" s="111">
        <v>19</v>
      </c>
      <c r="E27" s="303">
        <f t="shared" si="0"/>
        <v>0</v>
      </c>
      <c r="F27" s="300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5">
      <c r="B28" s="116" t="s">
        <v>409</v>
      </c>
      <c r="C28" s="117"/>
      <c r="D28" s="111">
        <v>20</v>
      </c>
      <c r="E28" s="303">
        <f t="shared" si="0"/>
        <v>0</v>
      </c>
      <c r="F28" s="300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>
        <v>1</v>
      </c>
    </row>
    <row r="29" spans="2:30" ht="15">
      <c r="B29" s="116" t="s">
        <v>410</v>
      </c>
      <c r="C29" s="117"/>
      <c r="D29" s="111">
        <v>21</v>
      </c>
      <c r="E29" s="303">
        <f t="shared" si="0"/>
        <v>0</v>
      </c>
      <c r="F29" s="300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>
      <c r="B30" s="116" t="s">
        <v>411</v>
      </c>
      <c r="C30" s="117"/>
      <c r="D30" s="111">
        <v>22</v>
      </c>
      <c r="E30" s="303">
        <f t="shared" si="0"/>
        <v>0</v>
      </c>
      <c r="F30" s="300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>
      <c r="B31" s="121" t="s">
        <v>412</v>
      </c>
      <c r="C31" s="117"/>
      <c r="D31" s="111">
        <v>23</v>
      </c>
      <c r="E31" s="303">
        <f t="shared" si="0"/>
        <v>1</v>
      </c>
      <c r="F31" s="300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413</v>
      </c>
      <c r="C32" s="117"/>
      <c r="D32" s="111">
        <v>24</v>
      </c>
      <c r="E32" s="303">
        <f t="shared" si="0"/>
        <v>1</v>
      </c>
      <c r="F32" s="300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414</v>
      </c>
      <c r="C33" s="123"/>
      <c r="D33" s="124">
        <v>25</v>
      </c>
      <c r="E33" s="304">
        <f t="shared" si="0"/>
        <v>0</v>
      </c>
      <c r="F33" s="301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36" priority="9">
      <formula>IF(E$11="NB",1,0)</formula>
    </cfRule>
  </conditionalFormatting>
  <conditionalFormatting sqref="F12:L33">
    <cfRule type="expression" dxfId="35" priority="6">
      <formula>IF($E12=1,1,0)</formula>
    </cfRule>
  </conditionalFormatting>
  <conditionalFormatting sqref="M12:AD33">
    <cfRule type="expression" dxfId="34" priority="3">
      <formula>IF(M$11=1,1)</formula>
    </cfRule>
  </conditionalFormatting>
  <conditionalFormatting sqref="M9:AD10">
    <cfRule type="expression" dxfId="33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114" sqref="O114"/>
    </sheetView>
  </sheetViews>
  <sheetFormatPr baseColWidth="10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1" t="s">
        <v>347</v>
      </c>
      <c r="B1" s="212">
        <v>42173</v>
      </c>
      <c r="D1" s="131" t="s">
        <v>457</v>
      </c>
      <c r="F1" s="213" t="s">
        <v>547</v>
      </c>
      <c r="N1" s="214"/>
    </row>
    <row r="2" spans="1:14" ht="25.5">
      <c r="A2" s="215" t="s">
        <v>271</v>
      </c>
      <c r="B2" s="216" t="s">
        <v>146</v>
      </c>
      <c r="C2" s="217" t="s">
        <v>148</v>
      </c>
      <c r="D2" s="218" t="s">
        <v>149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70</v>
      </c>
      <c r="J2" s="219" t="s">
        <v>150</v>
      </c>
      <c r="K2" s="219" t="s">
        <v>151</v>
      </c>
      <c r="L2" s="219" t="s">
        <v>152</v>
      </c>
      <c r="M2" s="221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153</v>
      </c>
      <c r="E3" s="305">
        <v>3.0469694600000001</v>
      </c>
      <c r="F3" s="306">
        <v>-37.183314129999999</v>
      </c>
      <c r="G3" s="305">
        <v>5.6727846619999998</v>
      </c>
      <c r="H3" s="305">
        <v>9.6193059999999997E-2</v>
      </c>
      <c r="I3" s="307">
        <v>40</v>
      </c>
      <c r="J3" s="308">
        <v>0</v>
      </c>
      <c r="K3" s="308">
        <v>0</v>
      </c>
      <c r="L3" s="308">
        <v>0</v>
      </c>
      <c r="M3" s="309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154</v>
      </c>
      <c r="E4" s="305">
        <v>3.1850191300000001</v>
      </c>
      <c r="F4" s="305">
        <v>-37.412415490000001</v>
      </c>
      <c r="G4" s="305">
        <v>6.1723178729999999</v>
      </c>
      <c r="H4" s="305">
        <v>7.6109594000000003E-2</v>
      </c>
      <c r="I4" s="307">
        <v>40</v>
      </c>
      <c r="J4" s="308">
        <v>0</v>
      </c>
      <c r="K4" s="308">
        <v>0</v>
      </c>
      <c r="L4" s="308">
        <v>0</v>
      </c>
      <c r="M4" s="309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7" t="str">
        <f t="shared" si="3"/>
        <v>D15</v>
      </c>
      <c r="D5" s="223" t="s">
        <v>155</v>
      </c>
      <c r="E5" s="305">
        <v>3.3456666720000001</v>
      </c>
      <c r="F5" s="305">
        <v>-37.52683159</v>
      </c>
      <c r="G5" s="305">
        <v>6.4328936829999996</v>
      </c>
      <c r="H5" s="305">
        <v>5.6256618000000001E-2</v>
      </c>
      <c r="I5" s="307">
        <v>40</v>
      </c>
      <c r="J5" s="308">
        <v>0</v>
      </c>
      <c r="K5" s="308">
        <v>0</v>
      </c>
      <c r="L5" s="308">
        <v>0</v>
      </c>
      <c r="M5" s="309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156</v>
      </c>
      <c r="E6" s="310">
        <v>1.6209544222121799</v>
      </c>
      <c r="F6" s="310">
        <v>-37.183314129999999</v>
      </c>
      <c r="G6" s="310">
        <v>5.6727846619999998</v>
      </c>
      <c r="H6" s="310">
        <v>7.16431179426293E-2</v>
      </c>
      <c r="I6" s="311">
        <v>40</v>
      </c>
      <c r="J6" s="312">
        <v>-4.9570015603147999E-2</v>
      </c>
      <c r="K6" s="312">
        <v>0.84010145808052905</v>
      </c>
      <c r="L6" s="312">
        <v>-2.20902646706885E-3</v>
      </c>
      <c r="M6" s="313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7" t="str">
        <f t="shared" si="3"/>
        <v>1D4</v>
      </c>
      <c r="D7" s="223" t="s">
        <v>157</v>
      </c>
      <c r="E7" s="314">
        <v>1.3819663042902499</v>
      </c>
      <c r="F7" s="314">
        <v>-37.412415490000001</v>
      </c>
      <c r="G7" s="314">
        <v>6.1723178729999999</v>
      </c>
      <c r="H7" s="314">
        <v>3.9628356395288999E-2</v>
      </c>
      <c r="I7" s="315">
        <v>40</v>
      </c>
      <c r="J7" s="316">
        <v>-6.7215872937749402E-2</v>
      </c>
      <c r="K7" s="316">
        <v>1.1167138385159201</v>
      </c>
      <c r="L7" s="316">
        <v>-1.9981647687711602E-3</v>
      </c>
      <c r="M7" s="317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7" t="str">
        <f t="shared" si="3"/>
        <v>D23</v>
      </c>
      <c r="D8" s="223" t="s">
        <v>158</v>
      </c>
      <c r="E8" s="305">
        <v>2.387761791</v>
      </c>
      <c r="F8" s="305">
        <v>-34.721360509999997</v>
      </c>
      <c r="G8" s="305">
        <v>5.8164304019999999</v>
      </c>
      <c r="H8" s="305">
        <v>0.120819368</v>
      </c>
      <c r="I8" s="307">
        <v>40</v>
      </c>
      <c r="J8" s="308">
        <v>0</v>
      </c>
      <c r="K8" s="308">
        <v>0</v>
      </c>
      <c r="L8" s="308">
        <v>0</v>
      </c>
      <c r="M8" s="309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7" t="str">
        <f t="shared" si="3"/>
        <v>D24</v>
      </c>
      <c r="D9" s="223" t="s">
        <v>159</v>
      </c>
      <c r="E9" s="305">
        <v>2.5187775189999999</v>
      </c>
      <c r="F9" s="305">
        <v>-35.033375419999999</v>
      </c>
      <c r="G9" s="305">
        <v>6.224063396</v>
      </c>
      <c r="H9" s="305">
        <v>0.10107817199999999</v>
      </c>
      <c r="I9" s="307">
        <v>40</v>
      </c>
      <c r="J9" s="308">
        <v>0</v>
      </c>
      <c r="K9" s="308">
        <v>0</v>
      </c>
      <c r="L9" s="308">
        <v>0</v>
      </c>
      <c r="M9" s="309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7" t="str">
        <f t="shared" si="3"/>
        <v>D25</v>
      </c>
      <c r="D10" s="223" t="s">
        <v>160</v>
      </c>
      <c r="E10" s="305">
        <v>2.656440592</v>
      </c>
      <c r="F10" s="305">
        <v>-35.251692669999997</v>
      </c>
      <c r="G10" s="305">
        <v>6.5182658619999998</v>
      </c>
      <c r="H10" s="305">
        <v>8.1205866000000002E-2</v>
      </c>
      <c r="I10" s="307">
        <v>40</v>
      </c>
      <c r="J10" s="308">
        <v>0</v>
      </c>
      <c r="K10" s="308">
        <v>0</v>
      </c>
      <c r="L10" s="308">
        <v>0</v>
      </c>
      <c r="M10" s="309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7" t="str">
        <f t="shared" si="3"/>
        <v>2D3</v>
      </c>
      <c r="D11" s="223" t="s">
        <v>161</v>
      </c>
      <c r="E11" s="310">
        <v>1.2328654654123199</v>
      </c>
      <c r="F11" s="310">
        <v>-34.721360509999997</v>
      </c>
      <c r="G11" s="310">
        <v>5.8164304019999999</v>
      </c>
      <c r="H11" s="310">
        <v>8.7335193020600194E-2</v>
      </c>
      <c r="I11" s="311">
        <v>40</v>
      </c>
      <c r="J11" s="312">
        <v>-4.0928399400390697E-2</v>
      </c>
      <c r="K11" s="312">
        <v>0.76729203945074098</v>
      </c>
      <c r="L11" s="312">
        <v>-2.23202741619469E-3</v>
      </c>
      <c r="M11" s="313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7" t="str">
        <f t="shared" si="3"/>
        <v>2D4</v>
      </c>
      <c r="D12" s="223" t="s">
        <v>162</v>
      </c>
      <c r="E12" s="314">
        <v>1.0443537680583199</v>
      </c>
      <c r="F12" s="314">
        <v>-35.033375419999999</v>
      </c>
      <c r="G12" s="314">
        <v>6.224063396</v>
      </c>
      <c r="H12" s="314">
        <v>5.0291716040989698E-2</v>
      </c>
      <c r="I12" s="315">
        <v>40</v>
      </c>
      <c r="J12" s="316">
        <v>-5.3583022235768898E-2</v>
      </c>
      <c r="K12" s="316">
        <v>0.99959009039973401</v>
      </c>
      <c r="L12" s="316">
        <v>-2.17584483209612E-3</v>
      </c>
      <c r="M12" s="317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7" t="str">
        <f t="shared" si="3"/>
        <v>HK3</v>
      </c>
      <c r="D13" s="333" t="s">
        <v>654</v>
      </c>
      <c r="E13" s="305">
        <v>0.40409319999999999</v>
      </c>
      <c r="F13" s="305">
        <v>-24.439296800000001</v>
      </c>
      <c r="G13" s="305">
        <v>6.5718174999999999</v>
      </c>
      <c r="H13" s="305">
        <v>0.71077100000000004</v>
      </c>
      <c r="I13" s="307">
        <v>40</v>
      </c>
      <c r="J13" s="308">
        <v>0</v>
      </c>
      <c r="K13" s="308">
        <v>0</v>
      </c>
      <c r="L13" s="308">
        <v>0</v>
      </c>
      <c r="M13" s="309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7" t="str">
        <f t="shared" si="3"/>
        <v>MK1</v>
      </c>
      <c r="D14" s="223" t="s">
        <v>163</v>
      </c>
      <c r="E14" s="305">
        <v>1.8644533640000001</v>
      </c>
      <c r="F14" s="305">
        <v>-30.707163250000001</v>
      </c>
      <c r="G14" s="305">
        <v>6.4626937309999999</v>
      </c>
      <c r="H14" s="305">
        <v>0.104833866</v>
      </c>
      <c r="I14" s="307">
        <v>40</v>
      </c>
      <c r="J14" s="308">
        <v>0</v>
      </c>
      <c r="K14" s="308">
        <v>0</v>
      </c>
      <c r="L14" s="308">
        <v>0</v>
      </c>
      <c r="M14" s="309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7" t="str">
        <f t="shared" si="3"/>
        <v>MK2</v>
      </c>
      <c r="D15" s="223" t="s">
        <v>164</v>
      </c>
      <c r="E15" s="305">
        <v>2.2908183860000002</v>
      </c>
      <c r="F15" s="305">
        <v>-33.147686729999997</v>
      </c>
      <c r="G15" s="305">
        <v>6.3714765040000003</v>
      </c>
      <c r="H15" s="305">
        <v>8.1002321000000002E-2</v>
      </c>
      <c r="I15" s="307">
        <v>40</v>
      </c>
      <c r="J15" s="308">
        <v>0</v>
      </c>
      <c r="K15" s="308">
        <v>0</v>
      </c>
      <c r="L15" s="308">
        <v>0</v>
      </c>
      <c r="M15" s="309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7" t="str">
        <f t="shared" si="3"/>
        <v>MK3</v>
      </c>
      <c r="D16" s="223" t="s">
        <v>165</v>
      </c>
      <c r="E16" s="305">
        <v>2.7882423940000001</v>
      </c>
      <c r="F16" s="305">
        <v>-34.880613019999998</v>
      </c>
      <c r="G16" s="305">
        <v>6.5951899220000003</v>
      </c>
      <c r="H16" s="305">
        <v>5.4032911000000003E-2</v>
      </c>
      <c r="I16" s="307">
        <v>40</v>
      </c>
      <c r="J16" s="308">
        <v>0</v>
      </c>
      <c r="K16" s="308">
        <v>0</v>
      </c>
      <c r="L16" s="308">
        <v>0</v>
      </c>
      <c r="M16" s="309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7" t="str">
        <f t="shared" si="3"/>
        <v>MK4</v>
      </c>
      <c r="D17" s="223" t="s">
        <v>166</v>
      </c>
      <c r="E17" s="305">
        <v>3.117724811</v>
      </c>
      <c r="F17" s="305">
        <v>-35.871506220000001</v>
      </c>
      <c r="G17" s="305">
        <v>7.5186828869999998</v>
      </c>
      <c r="H17" s="305">
        <v>3.4330092999999999E-2</v>
      </c>
      <c r="I17" s="307">
        <v>40</v>
      </c>
      <c r="J17" s="308">
        <v>0</v>
      </c>
      <c r="K17" s="308">
        <v>0</v>
      </c>
      <c r="L17" s="308">
        <v>0</v>
      </c>
      <c r="M17" s="309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7" t="str">
        <f t="shared" si="3"/>
        <v>MK5</v>
      </c>
      <c r="D18" s="223" t="s">
        <v>167</v>
      </c>
      <c r="E18" s="305">
        <v>3.5862355250000002</v>
      </c>
      <c r="F18" s="305">
        <v>-37.080299349999997</v>
      </c>
      <c r="G18" s="305">
        <v>8.2420571759999994</v>
      </c>
      <c r="H18" s="305">
        <v>1.4600757000000001E-2</v>
      </c>
      <c r="I18" s="307">
        <v>40</v>
      </c>
      <c r="J18" s="308">
        <v>0</v>
      </c>
      <c r="K18" s="308">
        <v>0</v>
      </c>
      <c r="L18" s="308">
        <v>0</v>
      </c>
      <c r="M18" s="309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7" t="str">
        <f t="shared" si="3"/>
        <v>KM3</v>
      </c>
      <c r="D19" s="223" t="s">
        <v>168</v>
      </c>
      <c r="E19" s="310">
        <v>1.42024191542431</v>
      </c>
      <c r="F19" s="310">
        <v>-34.880613019999998</v>
      </c>
      <c r="G19" s="310">
        <v>6.5951899220000003</v>
      </c>
      <c r="H19" s="310">
        <v>3.8531702714088997E-2</v>
      </c>
      <c r="I19" s="311">
        <v>40</v>
      </c>
      <c r="J19" s="312">
        <v>-5.2108424079363599E-2</v>
      </c>
      <c r="K19" s="312">
        <v>0.86479187369647303</v>
      </c>
      <c r="L19" s="312">
        <v>-1.43692105046127E-3</v>
      </c>
      <c r="M19" s="313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7" t="str">
        <f t="shared" si="3"/>
        <v>KM4</v>
      </c>
      <c r="D20" s="223" t="s">
        <v>169</v>
      </c>
      <c r="E20" s="314">
        <v>1.3284912834142599</v>
      </c>
      <c r="F20" s="314">
        <v>-35.871506220000001</v>
      </c>
      <c r="G20" s="314">
        <v>7.5186828869999998</v>
      </c>
      <c r="H20" s="314">
        <v>1.7554042928377402E-2</v>
      </c>
      <c r="I20" s="315">
        <v>40</v>
      </c>
      <c r="J20" s="316">
        <v>-7.5898278738419894E-2</v>
      </c>
      <c r="K20" s="316">
        <v>1.1942554985979099</v>
      </c>
      <c r="L20" s="316">
        <v>-8.9798095264275E-4</v>
      </c>
      <c r="M20" s="317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7" t="str">
        <f t="shared" si="3"/>
        <v>HA1</v>
      </c>
      <c r="D21" s="223" t="s">
        <v>170</v>
      </c>
      <c r="E21" s="305">
        <v>2.3742827709999998</v>
      </c>
      <c r="F21" s="305">
        <v>-34.759550140000002</v>
      </c>
      <c r="G21" s="305">
        <v>5.9987036829999996</v>
      </c>
      <c r="H21" s="305">
        <v>0.149441144</v>
      </c>
      <c r="I21" s="307">
        <v>40</v>
      </c>
      <c r="J21" s="308">
        <v>0</v>
      </c>
      <c r="K21" s="308">
        <v>0</v>
      </c>
      <c r="L21" s="308">
        <v>0</v>
      </c>
      <c r="M21" s="309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7" t="str">
        <f t="shared" si="3"/>
        <v>HA2</v>
      </c>
      <c r="D22" s="223" t="s">
        <v>171</v>
      </c>
      <c r="E22" s="305">
        <v>2.8544748530000001</v>
      </c>
      <c r="F22" s="305">
        <v>-35.629423080000002</v>
      </c>
      <c r="G22" s="305">
        <v>7.0058264430000001</v>
      </c>
      <c r="H22" s="305">
        <v>0.11647722100000001</v>
      </c>
      <c r="I22" s="307">
        <v>40</v>
      </c>
      <c r="J22" s="308">
        <v>0</v>
      </c>
      <c r="K22" s="308">
        <v>0</v>
      </c>
      <c r="L22" s="308">
        <v>0</v>
      </c>
      <c r="M22" s="309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7" t="str">
        <f t="shared" si="3"/>
        <v>HA3</v>
      </c>
      <c r="D23" s="223" t="s">
        <v>172</v>
      </c>
      <c r="E23" s="305">
        <v>3.58112137</v>
      </c>
      <c r="F23" s="305">
        <v>-36.965006520000003</v>
      </c>
      <c r="G23" s="305">
        <v>7.2256946710000003</v>
      </c>
      <c r="H23" s="305">
        <v>4.4841566999999999E-2</v>
      </c>
      <c r="I23" s="307">
        <v>40</v>
      </c>
      <c r="J23" s="308">
        <v>0</v>
      </c>
      <c r="K23" s="308">
        <v>0</v>
      </c>
      <c r="L23" s="308">
        <v>0</v>
      </c>
      <c r="M23" s="309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7" t="str">
        <f t="shared" si="3"/>
        <v>HA4</v>
      </c>
      <c r="D24" s="223" t="s">
        <v>173</v>
      </c>
      <c r="E24" s="305">
        <v>4.0196902039999998</v>
      </c>
      <c r="F24" s="305">
        <v>-37.82820366</v>
      </c>
      <c r="G24" s="305">
        <v>8.1593368759999994</v>
      </c>
      <c r="H24" s="305">
        <v>4.7284495000000003E-2</v>
      </c>
      <c r="I24" s="307">
        <v>40</v>
      </c>
      <c r="J24" s="308">
        <v>0</v>
      </c>
      <c r="K24" s="308">
        <v>0</v>
      </c>
      <c r="L24" s="308">
        <v>0</v>
      </c>
      <c r="M24" s="309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7" t="str">
        <f t="shared" si="3"/>
        <v>HA5</v>
      </c>
      <c r="D25" s="223" t="s">
        <v>174</v>
      </c>
      <c r="E25" s="305">
        <v>4.8252375660000002</v>
      </c>
      <c r="F25" s="305">
        <v>-39.280256399999999</v>
      </c>
      <c r="G25" s="305">
        <v>8.6240216889999992</v>
      </c>
      <c r="H25" s="305">
        <v>9.9944630000000003E-3</v>
      </c>
      <c r="I25" s="307">
        <v>40</v>
      </c>
      <c r="J25" s="308">
        <v>0</v>
      </c>
      <c r="K25" s="308">
        <v>0</v>
      </c>
      <c r="L25" s="308">
        <v>0</v>
      </c>
      <c r="M25" s="309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7" t="str">
        <f t="shared" si="3"/>
        <v>AH3</v>
      </c>
      <c r="D26" s="223" t="s">
        <v>175</v>
      </c>
      <c r="E26" s="310">
        <v>1.9724775375047101</v>
      </c>
      <c r="F26" s="310">
        <v>-36.965006520000003</v>
      </c>
      <c r="G26" s="310">
        <v>7.2256946710000003</v>
      </c>
      <c r="H26" s="310">
        <v>3.45781570412447E-2</v>
      </c>
      <c r="I26" s="311">
        <v>40</v>
      </c>
      <c r="J26" s="312">
        <v>-7.42174022298938E-2</v>
      </c>
      <c r="K26" s="312">
        <v>1.04488686764057</v>
      </c>
      <c r="L26" s="312">
        <v>-8.2954472023944598E-4</v>
      </c>
      <c r="M26" s="313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7" t="str">
        <f t="shared" si="3"/>
        <v>AH4</v>
      </c>
      <c r="D27" s="223" t="s">
        <v>176</v>
      </c>
      <c r="E27" s="314">
        <v>1.8398455179509201</v>
      </c>
      <c r="F27" s="314">
        <v>-37.82820366</v>
      </c>
      <c r="G27" s="314">
        <v>8.1593368759999994</v>
      </c>
      <c r="H27" s="314">
        <v>2.5971006255482799E-2</v>
      </c>
      <c r="I27" s="315">
        <v>40</v>
      </c>
      <c r="J27" s="316">
        <v>-0.10692617459680499</v>
      </c>
      <c r="K27" s="316">
        <v>1.45522403984838</v>
      </c>
      <c r="L27" s="316">
        <v>-4.9197263527907199E-4</v>
      </c>
      <c r="M27" s="317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7" t="str">
        <f t="shared" si="3"/>
        <v>KO1</v>
      </c>
      <c r="D28" s="223" t="s">
        <v>177</v>
      </c>
      <c r="E28" s="305">
        <v>1.415957087</v>
      </c>
      <c r="F28" s="305">
        <v>-30.842519159999998</v>
      </c>
      <c r="G28" s="305">
        <v>6.3467557010000002</v>
      </c>
      <c r="H28" s="305">
        <v>0.32117906499999999</v>
      </c>
      <c r="I28" s="307">
        <v>40</v>
      </c>
      <c r="J28" s="308">
        <v>0</v>
      </c>
      <c r="K28" s="308">
        <v>0</v>
      </c>
      <c r="L28" s="308">
        <v>0</v>
      </c>
      <c r="M28" s="309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7" t="str">
        <f t="shared" si="3"/>
        <v>KO2</v>
      </c>
      <c r="D29" s="223" t="s">
        <v>178</v>
      </c>
      <c r="E29" s="305">
        <v>2.0660500700000002</v>
      </c>
      <c r="F29" s="305">
        <v>-33.601652029999997</v>
      </c>
      <c r="G29" s="305">
        <v>6.675360994</v>
      </c>
      <c r="H29" s="305">
        <v>0.23091246800000001</v>
      </c>
      <c r="I29" s="307">
        <v>40</v>
      </c>
      <c r="J29" s="308">
        <v>0</v>
      </c>
      <c r="K29" s="308">
        <v>0</v>
      </c>
      <c r="L29" s="308">
        <v>0</v>
      </c>
      <c r="M29" s="309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7" t="str">
        <f t="shared" si="3"/>
        <v>KO3</v>
      </c>
      <c r="D30" s="223" t="s">
        <v>179</v>
      </c>
      <c r="E30" s="305">
        <v>2.7172288440000001</v>
      </c>
      <c r="F30" s="305">
        <v>-35.141256310000003</v>
      </c>
      <c r="G30" s="305">
        <v>7.1303395089999997</v>
      </c>
      <c r="H30" s="305">
        <v>0.14184716999999999</v>
      </c>
      <c r="I30" s="307">
        <v>40</v>
      </c>
      <c r="J30" s="308">
        <v>0</v>
      </c>
      <c r="K30" s="308">
        <v>0</v>
      </c>
      <c r="L30" s="308">
        <v>0</v>
      </c>
      <c r="M30" s="309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7" t="str">
        <f t="shared" si="3"/>
        <v>KO4</v>
      </c>
      <c r="D31" s="223" t="s">
        <v>180</v>
      </c>
      <c r="E31" s="305">
        <v>3.4428942870000001</v>
      </c>
      <c r="F31" s="305">
        <v>-36.659050409999999</v>
      </c>
      <c r="G31" s="305">
        <v>7.6083226159999997</v>
      </c>
      <c r="H31" s="305">
        <v>7.4685009999999996E-2</v>
      </c>
      <c r="I31" s="307">
        <v>40</v>
      </c>
      <c r="J31" s="308">
        <v>0</v>
      </c>
      <c r="K31" s="308">
        <v>0</v>
      </c>
      <c r="L31" s="308">
        <v>0</v>
      </c>
      <c r="M31" s="309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7" t="str">
        <f t="shared" si="3"/>
        <v>KO5</v>
      </c>
      <c r="D32" s="223" t="s">
        <v>181</v>
      </c>
      <c r="E32" s="305">
        <v>4.3624833000000001</v>
      </c>
      <c r="F32" s="305">
        <v>-38.663402159999997</v>
      </c>
      <c r="G32" s="305">
        <v>7.5974644280000003</v>
      </c>
      <c r="H32" s="305">
        <v>8.3264180000000004E-3</v>
      </c>
      <c r="I32" s="307">
        <v>40</v>
      </c>
      <c r="J32" s="308">
        <v>0</v>
      </c>
      <c r="K32" s="308">
        <v>0</v>
      </c>
      <c r="L32" s="308">
        <v>0</v>
      </c>
      <c r="M32" s="309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7" t="str">
        <f t="shared" si="3"/>
        <v>OK3</v>
      </c>
      <c r="D33" s="223" t="s">
        <v>182</v>
      </c>
      <c r="E33" s="310">
        <v>1.3554515228930799</v>
      </c>
      <c r="F33" s="310">
        <v>-35.141256310000003</v>
      </c>
      <c r="G33" s="310">
        <v>7.1303395089999997</v>
      </c>
      <c r="H33" s="310">
        <v>9.9061861582536506E-2</v>
      </c>
      <c r="I33" s="311">
        <v>40</v>
      </c>
      <c r="J33" s="312">
        <v>-5.2648691429529201E-2</v>
      </c>
      <c r="K33" s="312">
        <v>0.86260857514223399</v>
      </c>
      <c r="L33" s="312">
        <v>-8.8083895602660196E-4</v>
      </c>
      <c r="M33" s="313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7" t="str">
        <f t="shared" si="3"/>
        <v>OK4</v>
      </c>
      <c r="D34" s="223" t="s">
        <v>183</v>
      </c>
      <c r="E34" s="314">
        <v>1.4256683872017999</v>
      </c>
      <c r="F34" s="314">
        <v>-36.659050409999999</v>
      </c>
      <c r="G34" s="314">
        <v>7.6083226159999997</v>
      </c>
      <c r="H34" s="314">
        <v>3.7111586547478703E-2</v>
      </c>
      <c r="I34" s="315">
        <v>40</v>
      </c>
      <c r="J34" s="316">
        <v>-8.0935893022415106E-2</v>
      </c>
      <c r="K34" s="316">
        <v>1.2364527018259801</v>
      </c>
      <c r="L34" s="316">
        <v>-7.6279966642852303E-4</v>
      </c>
      <c r="M34" s="317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7" t="str">
        <f t="shared" si="3"/>
        <v>BD1</v>
      </c>
      <c r="D35" s="223" t="s">
        <v>184</v>
      </c>
      <c r="E35" s="305">
        <v>1.2903504589999999</v>
      </c>
      <c r="F35" s="305">
        <v>-35.234986829999997</v>
      </c>
      <c r="G35" s="305">
        <v>2.1064246880000002</v>
      </c>
      <c r="H35" s="305">
        <v>0.45572533300000001</v>
      </c>
      <c r="I35" s="307">
        <v>40</v>
      </c>
      <c r="J35" s="308">
        <v>0</v>
      </c>
      <c r="K35" s="308">
        <v>0</v>
      </c>
      <c r="L35" s="308">
        <v>0</v>
      </c>
      <c r="M35" s="309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7" t="str">
        <f t="shared" si="3"/>
        <v>BD2</v>
      </c>
      <c r="D36" s="223" t="s">
        <v>185</v>
      </c>
      <c r="E36" s="305">
        <v>2.1095878429999999</v>
      </c>
      <c r="F36" s="305">
        <v>-35.84445084</v>
      </c>
      <c r="G36" s="305">
        <v>5.2154672279999996</v>
      </c>
      <c r="H36" s="305">
        <v>0.28545825400000002</v>
      </c>
      <c r="I36" s="307">
        <v>40</v>
      </c>
      <c r="J36" s="308">
        <v>0</v>
      </c>
      <c r="K36" s="308">
        <v>0</v>
      </c>
      <c r="L36" s="308">
        <v>0</v>
      </c>
      <c r="M36" s="309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7" t="str">
        <f t="shared" si="3"/>
        <v>BD3</v>
      </c>
      <c r="D37" s="223" t="s">
        <v>186</v>
      </c>
      <c r="E37" s="305">
        <v>2.917702722</v>
      </c>
      <c r="F37" s="305">
        <v>-36.179411649999999</v>
      </c>
      <c r="G37" s="305">
        <v>5.9265161649999998</v>
      </c>
      <c r="H37" s="305">
        <v>0.11519117600000001</v>
      </c>
      <c r="I37" s="307">
        <v>40</v>
      </c>
      <c r="J37" s="308">
        <v>0</v>
      </c>
      <c r="K37" s="308">
        <v>0</v>
      </c>
      <c r="L37" s="308">
        <v>0</v>
      </c>
      <c r="M37" s="309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7" t="str">
        <f t="shared" si="3"/>
        <v>BD4</v>
      </c>
      <c r="D38" s="223" t="s">
        <v>187</v>
      </c>
      <c r="E38" s="305">
        <v>3.75</v>
      </c>
      <c r="F38" s="305">
        <v>-37.5</v>
      </c>
      <c r="G38" s="305">
        <v>6.8</v>
      </c>
      <c r="H38" s="305">
        <v>6.0911264999999999E-2</v>
      </c>
      <c r="I38" s="307">
        <v>40</v>
      </c>
      <c r="J38" s="308">
        <v>0</v>
      </c>
      <c r="K38" s="308">
        <v>0</v>
      </c>
      <c r="L38" s="308">
        <v>0</v>
      </c>
      <c r="M38" s="309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7" t="str">
        <f t="shared" si="3"/>
        <v>BD5</v>
      </c>
      <c r="D39" s="223" t="s">
        <v>188</v>
      </c>
      <c r="E39" s="305">
        <v>4.5699505650000001</v>
      </c>
      <c r="F39" s="305">
        <v>-38.535339239999999</v>
      </c>
      <c r="G39" s="305">
        <v>7.5976990989999997</v>
      </c>
      <c r="H39" s="305">
        <v>6.6313539999999999E-3</v>
      </c>
      <c r="I39" s="307">
        <v>40</v>
      </c>
      <c r="J39" s="308">
        <v>0</v>
      </c>
      <c r="K39" s="308">
        <v>0</v>
      </c>
      <c r="L39" s="308">
        <v>0</v>
      </c>
      <c r="M39" s="309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7" t="str">
        <f t="shared" si="3"/>
        <v>DB3</v>
      </c>
      <c r="D40" s="223" t="s">
        <v>189</v>
      </c>
      <c r="E40" s="310">
        <v>1.4633681573374999</v>
      </c>
      <c r="F40" s="310">
        <v>-36.179411649999999</v>
      </c>
      <c r="G40" s="310">
        <v>5.9265161649999998</v>
      </c>
      <c r="H40" s="310">
        <v>8.08834761578303E-2</v>
      </c>
      <c r="I40" s="311">
        <v>40</v>
      </c>
      <c r="J40" s="312">
        <v>-4.7579990370695997E-2</v>
      </c>
      <c r="K40" s="312">
        <v>0.82307541850402</v>
      </c>
      <c r="L40" s="312">
        <v>-1.92725690584626E-3</v>
      </c>
      <c r="M40" s="313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7" t="str">
        <f t="shared" si="3"/>
        <v>DB4</v>
      </c>
      <c r="D41" s="223" t="s">
        <v>190</v>
      </c>
      <c r="E41" s="314">
        <v>1.5175791604409099</v>
      </c>
      <c r="F41" s="314">
        <v>-37.5</v>
      </c>
      <c r="G41" s="314">
        <v>6.8</v>
      </c>
      <c r="H41" s="314">
        <v>2.9580053248030098E-2</v>
      </c>
      <c r="I41" s="315">
        <v>40</v>
      </c>
      <c r="J41" s="316">
        <v>-7.8855918399573705E-2</v>
      </c>
      <c r="K41" s="316">
        <v>1.21612498767079</v>
      </c>
      <c r="L41" s="316">
        <v>-1.31336800852578E-3</v>
      </c>
      <c r="M41" s="317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7" t="str">
        <f t="shared" si="3"/>
        <v>GA1</v>
      </c>
      <c r="D42" s="223" t="s">
        <v>191</v>
      </c>
      <c r="E42" s="305">
        <v>1.177034538</v>
      </c>
      <c r="F42" s="305">
        <v>-39.159991400000003</v>
      </c>
      <c r="G42" s="305">
        <v>4.2076109639999997</v>
      </c>
      <c r="H42" s="305">
        <v>0.66047393200000004</v>
      </c>
      <c r="I42" s="307">
        <v>40</v>
      </c>
      <c r="J42" s="308">
        <v>0</v>
      </c>
      <c r="K42" s="308">
        <v>0</v>
      </c>
      <c r="L42" s="308">
        <v>0</v>
      </c>
      <c r="M42" s="309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7" t="str">
        <f t="shared" si="3"/>
        <v>GA2</v>
      </c>
      <c r="D43" s="223" t="s">
        <v>192</v>
      </c>
      <c r="E43" s="305">
        <v>1.648762294</v>
      </c>
      <c r="F43" s="305">
        <v>-36.399273569999998</v>
      </c>
      <c r="G43" s="305">
        <v>6.2149172090000002</v>
      </c>
      <c r="H43" s="305">
        <v>0.48776373299999998</v>
      </c>
      <c r="I43" s="307">
        <v>40</v>
      </c>
      <c r="J43" s="308">
        <v>0</v>
      </c>
      <c r="K43" s="308">
        <v>0</v>
      </c>
      <c r="L43" s="308">
        <v>0</v>
      </c>
      <c r="M43" s="309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7" t="str">
        <f t="shared" si="3"/>
        <v>GA3</v>
      </c>
      <c r="D44" s="223" t="s">
        <v>193</v>
      </c>
      <c r="E44" s="305">
        <v>2.2850164739999999</v>
      </c>
      <c r="F44" s="305">
        <v>-36.287858389999997</v>
      </c>
      <c r="G44" s="305">
        <v>6.5885126390000002</v>
      </c>
      <c r="H44" s="305">
        <v>0.31505353400000002</v>
      </c>
      <c r="I44" s="307">
        <v>40</v>
      </c>
      <c r="J44" s="308">
        <v>0</v>
      </c>
      <c r="K44" s="308">
        <v>0</v>
      </c>
      <c r="L44" s="308">
        <v>0</v>
      </c>
      <c r="M44" s="309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7" t="str">
        <f t="shared" si="3"/>
        <v>GA4</v>
      </c>
      <c r="D45" s="223" t="s">
        <v>194</v>
      </c>
      <c r="E45" s="305">
        <v>2.8195656150000001</v>
      </c>
      <c r="F45" s="305">
        <v>-36</v>
      </c>
      <c r="G45" s="305">
        <v>7.7368517680000002</v>
      </c>
      <c r="H45" s="305">
        <v>0.15728097999999999</v>
      </c>
      <c r="I45" s="307">
        <v>40</v>
      </c>
      <c r="J45" s="308">
        <v>0</v>
      </c>
      <c r="K45" s="308">
        <v>0</v>
      </c>
      <c r="L45" s="308">
        <v>0</v>
      </c>
      <c r="M45" s="309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7" t="str">
        <f t="shared" si="3"/>
        <v>GA5</v>
      </c>
      <c r="D46" s="223" t="s">
        <v>195</v>
      </c>
      <c r="E46" s="305">
        <v>3.3295574819999998</v>
      </c>
      <c r="F46" s="305">
        <v>-36.014621120000001</v>
      </c>
      <c r="G46" s="305">
        <v>8.7767464709999992</v>
      </c>
      <c r="H46" s="305">
        <v>0</v>
      </c>
      <c r="I46" s="307">
        <v>40</v>
      </c>
      <c r="J46" s="308">
        <v>0</v>
      </c>
      <c r="K46" s="308">
        <v>0</v>
      </c>
      <c r="L46" s="308">
        <v>0</v>
      </c>
      <c r="M46" s="309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7" t="str">
        <f t="shared" si="3"/>
        <v>AG3</v>
      </c>
      <c r="D47" s="223" t="s">
        <v>196</v>
      </c>
      <c r="E47" s="310">
        <v>1.15820816823062</v>
      </c>
      <c r="F47" s="310">
        <v>-36.287858389999997</v>
      </c>
      <c r="G47" s="310">
        <v>6.5885126390000002</v>
      </c>
      <c r="H47" s="310">
        <v>0.223568019279065</v>
      </c>
      <c r="I47" s="311">
        <v>40</v>
      </c>
      <c r="J47" s="312">
        <v>-4.1033478424869901E-2</v>
      </c>
      <c r="K47" s="312">
        <v>0.75264513854265702</v>
      </c>
      <c r="L47" s="312">
        <v>-9.0876855297962304E-4</v>
      </c>
      <c r="M47" s="313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7" t="str">
        <f t="shared" si="3"/>
        <v>AG4</v>
      </c>
      <c r="D48" s="223" t="s">
        <v>197</v>
      </c>
      <c r="E48" s="314">
        <v>1.18483197659357</v>
      </c>
      <c r="F48" s="314">
        <v>-36</v>
      </c>
      <c r="G48" s="314">
        <v>7.7368517680000002</v>
      </c>
      <c r="H48" s="314">
        <v>7.9310742089883396E-2</v>
      </c>
      <c r="I48" s="315">
        <v>40</v>
      </c>
      <c r="J48" s="316">
        <v>-6.8738315813288001E-2</v>
      </c>
      <c r="K48" s="316">
        <v>1.1308570050851501</v>
      </c>
      <c r="L48" s="316">
        <v>-6.58695704968982E-4</v>
      </c>
      <c r="M48" s="317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7" t="str">
        <f t="shared" si="3"/>
        <v>BH1</v>
      </c>
      <c r="D49" s="223" t="s">
        <v>198</v>
      </c>
      <c r="E49" s="305">
        <v>1.4771785690000001</v>
      </c>
      <c r="F49" s="305">
        <v>-35.083444710000002</v>
      </c>
      <c r="G49" s="305">
        <v>5.412342465</v>
      </c>
      <c r="H49" s="305">
        <v>0.47442640800000002</v>
      </c>
      <c r="I49" s="307">
        <v>40</v>
      </c>
      <c r="J49" s="308">
        <v>0</v>
      </c>
      <c r="K49" s="308">
        <v>0</v>
      </c>
      <c r="L49" s="308">
        <v>0</v>
      </c>
      <c r="M49" s="309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7" t="str">
        <f t="shared" si="3"/>
        <v>BH2</v>
      </c>
      <c r="D50" s="223" t="s">
        <v>199</v>
      </c>
      <c r="E50" s="305">
        <v>1.70052794</v>
      </c>
      <c r="F50" s="305">
        <v>-35.15</v>
      </c>
      <c r="G50" s="305">
        <v>6.1632738509999996</v>
      </c>
      <c r="H50" s="305">
        <v>0.42982608500000002</v>
      </c>
      <c r="I50" s="307">
        <v>40</v>
      </c>
      <c r="J50" s="308">
        <v>0</v>
      </c>
      <c r="K50" s="308">
        <v>0</v>
      </c>
      <c r="L50" s="308">
        <v>0</v>
      </c>
      <c r="M50" s="309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7" t="str">
        <f t="shared" si="3"/>
        <v>BH3</v>
      </c>
      <c r="D51" s="223" t="s">
        <v>200</v>
      </c>
      <c r="E51" s="305">
        <v>2.0102471730000002</v>
      </c>
      <c r="F51" s="305">
        <v>-35.253212349999998</v>
      </c>
      <c r="G51" s="305">
        <v>6.1544406409999999</v>
      </c>
      <c r="H51" s="305">
        <v>0.32947409700000002</v>
      </c>
      <c r="I51" s="307">
        <v>40</v>
      </c>
      <c r="J51" s="308">
        <v>0</v>
      </c>
      <c r="K51" s="308">
        <v>0</v>
      </c>
      <c r="L51" s="308">
        <v>0</v>
      </c>
      <c r="M51" s="309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7" t="str">
        <f t="shared" si="3"/>
        <v>BH4</v>
      </c>
      <c r="D52" s="223" t="s">
        <v>201</v>
      </c>
      <c r="E52" s="305">
        <v>2.4595180609999998</v>
      </c>
      <c r="F52" s="305">
        <v>-35.253212349999998</v>
      </c>
      <c r="G52" s="305">
        <v>6.0587000719999997</v>
      </c>
      <c r="H52" s="305">
        <v>0.164737049</v>
      </c>
      <c r="I52" s="307">
        <v>40</v>
      </c>
      <c r="J52" s="308">
        <v>0</v>
      </c>
      <c r="K52" s="308">
        <v>0</v>
      </c>
      <c r="L52" s="308">
        <v>0</v>
      </c>
      <c r="M52" s="309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7" t="str">
        <f t="shared" si="3"/>
        <v>BH5</v>
      </c>
      <c r="D53" s="223" t="s">
        <v>202</v>
      </c>
      <c r="E53" s="305">
        <v>2.98</v>
      </c>
      <c r="F53" s="305">
        <v>-35.799999999999997</v>
      </c>
      <c r="G53" s="305">
        <v>5.6340580620000003</v>
      </c>
      <c r="H53" s="305">
        <v>0</v>
      </c>
      <c r="I53" s="307">
        <v>40</v>
      </c>
      <c r="J53" s="308">
        <v>0</v>
      </c>
      <c r="K53" s="308">
        <v>0</v>
      </c>
      <c r="L53" s="308">
        <v>0</v>
      </c>
      <c r="M53" s="309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7" t="str">
        <f t="shared" si="3"/>
        <v>HB3</v>
      </c>
      <c r="D54" s="223" t="s">
        <v>203</v>
      </c>
      <c r="E54" s="310">
        <v>0.98742830199278697</v>
      </c>
      <c r="F54" s="310">
        <v>-35.253212349999998</v>
      </c>
      <c r="G54" s="310">
        <v>6.1544406409999999</v>
      </c>
      <c r="H54" s="310">
        <v>0.226571574644788</v>
      </c>
      <c r="I54" s="311">
        <v>40</v>
      </c>
      <c r="J54" s="312">
        <v>-3.3901972877937302E-2</v>
      </c>
      <c r="K54" s="312">
        <v>0.69382336958448299</v>
      </c>
      <c r="L54" s="312">
        <v>-1.2849007801732501E-3</v>
      </c>
      <c r="M54" s="313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7" t="str">
        <f t="shared" si="3"/>
        <v>HB4</v>
      </c>
      <c r="D55" s="223" t="s">
        <v>204</v>
      </c>
      <c r="E55" s="314">
        <v>0.987258471486126</v>
      </c>
      <c r="F55" s="314">
        <v>-35.253212349999998</v>
      </c>
      <c r="G55" s="314">
        <v>6.0587000719999997</v>
      </c>
      <c r="H55" s="314">
        <v>7.9351178479290699E-2</v>
      </c>
      <c r="I55" s="315">
        <v>40</v>
      </c>
      <c r="J55" s="316">
        <v>-4.95013227495672E-2</v>
      </c>
      <c r="K55" s="316">
        <v>0.96379986125322403</v>
      </c>
      <c r="L55" s="316">
        <v>-2.2303785271091201E-3</v>
      </c>
      <c r="M55" s="317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7" t="str">
        <f t="shared" si="3"/>
        <v>WA1</v>
      </c>
      <c r="D56" s="223" t="s">
        <v>205</v>
      </c>
      <c r="E56" s="305">
        <v>0.4</v>
      </c>
      <c r="F56" s="305">
        <v>-40.514948179999998</v>
      </c>
      <c r="G56" s="305">
        <v>2.874795695</v>
      </c>
      <c r="H56" s="305">
        <v>0.93510758400000005</v>
      </c>
      <c r="I56" s="307">
        <v>40</v>
      </c>
      <c r="J56" s="308">
        <v>0</v>
      </c>
      <c r="K56" s="308">
        <v>0</v>
      </c>
      <c r="L56" s="308">
        <v>0</v>
      </c>
      <c r="M56" s="309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7" t="str">
        <f t="shared" si="3"/>
        <v>WA2</v>
      </c>
      <c r="D57" s="223" t="s">
        <v>206</v>
      </c>
      <c r="E57" s="305">
        <v>0.61662289299999995</v>
      </c>
      <c r="F57" s="305">
        <v>-38.4</v>
      </c>
      <c r="G57" s="305">
        <v>3.8705351889999999</v>
      </c>
      <c r="H57" s="305">
        <v>0.87002503099999995</v>
      </c>
      <c r="I57" s="307">
        <v>40</v>
      </c>
      <c r="J57" s="308">
        <v>0</v>
      </c>
      <c r="K57" s="308">
        <v>0</v>
      </c>
      <c r="L57" s="308">
        <v>0</v>
      </c>
      <c r="M57" s="309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7" t="str">
        <f t="shared" si="3"/>
        <v>WA3</v>
      </c>
      <c r="D58" s="223" t="s">
        <v>207</v>
      </c>
      <c r="E58" s="305">
        <v>0.76572901199999999</v>
      </c>
      <c r="F58" s="305">
        <v>-36.023791150000001</v>
      </c>
      <c r="G58" s="305">
        <v>4.8662746830000003</v>
      </c>
      <c r="H58" s="305">
        <v>0.80494247799999996</v>
      </c>
      <c r="I58" s="307">
        <v>40</v>
      </c>
      <c r="J58" s="308">
        <v>0</v>
      </c>
      <c r="K58" s="308">
        <v>0</v>
      </c>
      <c r="L58" s="308">
        <v>0</v>
      </c>
      <c r="M58" s="309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7" t="str">
        <f t="shared" si="3"/>
        <v>WA4</v>
      </c>
      <c r="D59" s="223" t="s">
        <v>208</v>
      </c>
      <c r="E59" s="305">
        <v>1.053587472</v>
      </c>
      <c r="F59" s="305">
        <v>-35.299999999999997</v>
      </c>
      <c r="G59" s="305">
        <v>4.8662746830000003</v>
      </c>
      <c r="H59" s="305">
        <v>0.68110423399999998</v>
      </c>
      <c r="I59" s="307">
        <v>40</v>
      </c>
      <c r="J59" s="308">
        <v>0</v>
      </c>
      <c r="K59" s="308">
        <v>0</v>
      </c>
      <c r="L59" s="308">
        <v>0</v>
      </c>
      <c r="M59" s="309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7" t="str">
        <f t="shared" si="3"/>
        <v>WA5</v>
      </c>
      <c r="D60" s="223" t="s">
        <v>209</v>
      </c>
      <c r="E60" s="305">
        <v>1.276885373</v>
      </c>
      <c r="F60" s="305">
        <v>-34.342437070000003</v>
      </c>
      <c r="G60" s="305">
        <v>5.4518822419999999</v>
      </c>
      <c r="H60" s="305">
        <v>0.55726598999999999</v>
      </c>
      <c r="I60" s="307">
        <v>40</v>
      </c>
      <c r="J60" s="308">
        <v>0</v>
      </c>
      <c r="K60" s="308">
        <v>0</v>
      </c>
      <c r="L60" s="308">
        <v>0</v>
      </c>
      <c r="M60" s="309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7" t="str">
        <f t="shared" si="3"/>
        <v>AW3</v>
      </c>
      <c r="D61" s="223" t="s">
        <v>210</v>
      </c>
      <c r="E61" s="310">
        <v>0.33378383212380802</v>
      </c>
      <c r="F61" s="310">
        <v>-36.023791150000001</v>
      </c>
      <c r="G61" s="310">
        <v>4.8662746830000003</v>
      </c>
      <c r="H61" s="310">
        <v>0.49122795797177399</v>
      </c>
      <c r="I61" s="311">
        <v>40</v>
      </c>
      <c r="J61" s="312">
        <v>-9.2263492839078001E-3</v>
      </c>
      <c r="K61" s="312">
        <v>0.45957571089624999</v>
      </c>
      <c r="L61" s="312">
        <v>-9.6764244989513298E-4</v>
      </c>
      <c r="M61" s="313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7" t="str">
        <f t="shared" si="3"/>
        <v>AW4</v>
      </c>
      <c r="D62" s="223" t="s">
        <v>211</v>
      </c>
      <c r="E62" s="314">
        <v>0.39253387380634902</v>
      </c>
      <c r="F62" s="314">
        <v>-35.299999999999997</v>
      </c>
      <c r="G62" s="314">
        <v>4.8662746830000003</v>
      </c>
      <c r="H62" s="314">
        <v>0.30450986619695802</v>
      </c>
      <c r="I62" s="315">
        <v>40</v>
      </c>
      <c r="J62" s="316">
        <v>-1.67993072626435E-2</v>
      </c>
      <c r="K62" s="316">
        <v>0.67108889173422104</v>
      </c>
      <c r="L62" s="316">
        <v>-2.0300823594516502E-3</v>
      </c>
      <c r="M62" s="317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7" t="str">
        <f t="shared" si="3"/>
        <v>GB1</v>
      </c>
      <c r="D63" s="223" t="s">
        <v>212</v>
      </c>
      <c r="E63" s="305">
        <v>3.176194476</v>
      </c>
      <c r="F63" s="305">
        <v>-40.836660860000002</v>
      </c>
      <c r="G63" s="305">
        <v>3.6785891739999999</v>
      </c>
      <c r="H63" s="305">
        <v>0.15021557599999999</v>
      </c>
      <c r="I63" s="307">
        <v>40</v>
      </c>
      <c r="J63" s="308">
        <v>0</v>
      </c>
      <c r="K63" s="308">
        <v>0</v>
      </c>
      <c r="L63" s="308">
        <v>0</v>
      </c>
      <c r="M63" s="309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7" t="str">
        <f t="shared" si="3"/>
        <v>GB2</v>
      </c>
      <c r="D64" s="223" t="s">
        <v>213</v>
      </c>
      <c r="E64" s="305">
        <v>3.3904645059999998</v>
      </c>
      <c r="F64" s="305">
        <v>-39.287521640000001</v>
      </c>
      <c r="G64" s="305">
        <v>4.4905740459999999</v>
      </c>
      <c r="H64" s="305">
        <v>8.3478316999999996E-2</v>
      </c>
      <c r="I64" s="307">
        <v>40</v>
      </c>
      <c r="J64" s="308">
        <v>0</v>
      </c>
      <c r="K64" s="308">
        <v>0</v>
      </c>
      <c r="L64" s="308">
        <v>0</v>
      </c>
      <c r="M64" s="309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7" t="str">
        <f t="shared" si="3"/>
        <v>GB3</v>
      </c>
      <c r="D65" s="223" t="s">
        <v>214</v>
      </c>
      <c r="E65" s="305">
        <v>3.2572742130000001</v>
      </c>
      <c r="F65" s="305">
        <v>-37.5</v>
      </c>
      <c r="G65" s="305">
        <v>6.3462147949999999</v>
      </c>
      <c r="H65" s="305">
        <v>8.6622649999999995E-2</v>
      </c>
      <c r="I65" s="307">
        <v>40</v>
      </c>
      <c r="J65" s="308">
        <v>0</v>
      </c>
      <c r="K65" s="308">
        <v>0</v>
      </c>
      <c r="L65" s="308">
        <v>0</v>
      </c>
      <c r="M65" s="309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7" t="str">
        <f t="shared" si="3"/>
        <v>GB4</v>
      </c>
      <c r="D66" s="223" t="s">
        <v>215</v>
      </c>
      <c r="E66" s="305">
        <v>3.601773562</v>
      </c>
      <c r="F66" s="305">
        <v>-37.88253684</v>
      </c>
      <c r="G66" s="305">
        <v>6.9836070289999999</v>
      </c>
      <c r="H66" s="305">
        <v>5.4826185999999999E-2</v>
      </c>
      <c r="I66" s="307">
        <v>40</v>
      </c>
      <c r="J66" s="308">
        <v>0</v>
      </c>
      <c r="K66" s="308">
        <v>0</v>
      </c>
      <c r="L66" s="308">
        <v>0</v>
      </c>
      <c r="M66" s="309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7" t="str">
        <f t="shared" si="3"/>
        <v>GB5</v>
      </c>
      <c r="D67" s="223" t="s">
        <v>216</v>
      </c>
      <c r="E67" s="305">
        <v>3.9320532479999999</v>
      </c>
      <c r="F67" s="305">
        <v>-38.143324819999997</v>
      </c>
      <c r="G67" s="305">
        <v>7.6185870979999999</v>
      </c>
      <c r="H67" s="305">
        <v>2.3029722999999998E-2</v>
      </c>
      <c r="I67" s="307">
        <v>40</v>
      </c>
      <c r="J67" s="308">
        <v>0</v>
      </c>
      <c r="K67" s="308">
        <v>0</v>
      </c>
      <c r="L67" s="308">
        <v>0</v>
      </c>
      <c r="M67" s="309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217</v>
      </c>
      <c r="E68" s="318">
        <v>1.82137779524266</v>
      </c>
      <c r="F68" s="318">
        <v>-37.5</v>
      </c>
      <c r="G68" s="318">
        <v>6.3462147949999999</v>
      </c>
      <c r="H68" s="318">
        <v>6.7811791498411197E-2</v>
      </c>
      <c r="I68" s="319">
        <v>40</v>
      </c>
      <c r="J68" s="320">
        <v>-6.0766568968526301E-2</v>
      </c>
      <c r="K68" s="320">
        <v>0.93081585658295796</v>
      </c>
      <c r="L68" s="320">
        <v>-1.3966888276177401E-3</v>
      </c>
      <c r="M68" s="321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7" t="str">
        <f t="shared" si="6"/>
        <v>BG4</v>
      </c>
      <c r="D69" s="223" t="s">
        <v>218</v>
      </c>
      <c r="E69" s="314">
        <v>1.62668116109167</v>
      </c>
      <c r="F69" s="314">
        <v>-37.88253684</v>
      </c>
      <c r="G69" s="314">
        <v>6.9836070289999999</v>
      </c>
      <c r="H69" s="314">
        <v>2.9713602712276601E-2</v>
      </c>
      <c r="I69" s="315">
        <v>40</v>
      </c>
      <c r="J69" s="316">
        <v>-8.5433289200744306E-2</v>
      </c>
      <c r="K69" s="316">
        <v>1.2709629183122999</v>
      </c>
      <c r="L69" s="316">
        <v>-1.1319192336313501E-3</v>
      </c>
      <c r="M69" s="317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7" t="str">
        <f t="shared" si="6"/>
        <v>BA1</v>
      </c>
      <c r="D70" s="223" t="s">
        <v>219</v>
      </c>
      <c r="E70" s="305">
        <v>0.15</v>
      </c>
      <c r="F70" s="305">
        <v>-36</v>
      </c>
      <c r="G70" s="305">
        <v>2</v>
      </c>
      <c r="H70" s="305">
        <v>1</v>
      </c>
      <c r="I70" s="307">
        <v>40</v>
      </c>
      <c r="J70" s="308">
        <v>0</v>
      </c>
      <c r="K70" s="308">
        <v>0</v>
      </c>
      <c r="L70" s="308">
        <v>0</v>
      </c>
      <c r="M70" s="309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7" t="str">
        <f t="shared" si="6"/>
        <v>BA2</v>
      </c>
      <c r="D71" s="223" t="s">
        <v>220</v>
      </c>
      <c r="E71" s="305">
        <v>0.38791910400000001</v>
      </c>
      <c r="F71" s="305">
        <v>-35.5</v>
      </c>
      <c r="G71" s="305">
        <v>4</v>
      </c>
      <c r="H71" s="305">
        <v>0.90548154300000006</v>
      </c>
      <c r="I71" s="307">
        <v>40</v>
      </c>
      <c r="J71" s="308">
        <v>0</v>
      </c>
      <c r="K71" s="308">
        <v>0</v>
      </c>
      <c r="L71" s="308">
        <v>0</v>
      </c>
      <c r="M71" s="309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7" t="str">
        <f t="shared" si="6"/>
        <v>BA3</v>
      </c>
      <c r="D72" s="223" t="s">
        <v>221</v>
      </c>
      <c r="E72" s="305">
        <v>0.62619621599999997</v>
      </c>
      <c r="F72" s="305">
        <v>-33</v>
      </c>
      <c r="G72" s="305">
        <v>5.7212302499999996</v>
      </c>
      <c r="H72" s="305">
        <v>0.78556546000000005</v>
      </c>
      <c r="I72" s="307">
        <v>40</v>
      </c>
      <c r="J72" s="308">
        <v>0</v>
      </c>
      <c r="K72" s="308">
        <v>0</v>
      </c>
      <c r="L72" s="308">
        <v>0</v>
      </c>
      <c r="M72" s="309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7" t="str">
        <f t="shared" si="6"/>
        <v>BA4</v>
      </c>
      <c r="D73" s="223" t="s">
        <v>222</v>
      </c>
      <c r="E73" s="305">
        <v>0.93158890100000002</v>
      </c>
      <c r="F73" s="305">
        <v>-33.35</v>
      </c>
      <c r="G73" s="305">
        <v>5.7212302499999996</v>
      </c>
      <c r="H73" s="305">
        <v>0.66564937700000004</v>
      </c>
      <c r="I73" s="307">
        <v>40</v>
      </c>
      <c r="J73" s="308">
        <v>0</v>
      </c>
      <c r="K73" s="308">
        <v>0</v>
      </c>
      <c r="L73" s="308">
        <v>0</v>
      </c>
      <c r="M73" s="309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7" t="str">
        <f t="shared" si="6"/>
        <v>BA5</v>
      </c>
      <c r="D74" s="223" t="s">
        <v>223</v>
      </c>
      <c r="E74" s="305">
        <v>1.2779567300000001</v>
      </c>
      <c r="F74" s="305">
        <v>-34.517392000000001</v>
      </c>
      <c r="G74" s="305">
        <v>5.7212302499999996</v>
      </c>
      <c r="H74" s="305">
        <v>0.54573329400000004</v>
      </c>
      <c r="I74" s="307">
        <v>40</v>
      </c>
      <c r="J74" s="308">
        <v>0</v>
      </c>
      <c r="K74" s="308">
        <v>0</v>
      </c>
      <c r="L74" s="308">
        <v>0</v>
      </c>
      <c r="M74" s="309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7" t="str">
        <f t="shared" si="6"/>
        <v>AB3</v>
      </c>
      <c r="D75" s="223" t="s">
        <v>224</v>
      </c>
      <c r="E75" s="318">
        <v>0.27700871173110803</v>
      </c>
      <c r="F75" s="318">
        <v>-33</v>
      </c>
      <c r="G75" s="318">
        <v>5.7212302499999996</v>
      </c>
      <c r="H75" s="318">
        <v>0.4865118291885</v>
      </c>
      <c r="I75" s="319">
        <v>40</v>
      </c>
      <c r="J75" s="320">
        <v>-9.4849130944012709E-3</v>
      </c>
      <c r="K75" s="320">
        <v>0.46302369368771501</v>
      </c>
      <c r="L75" s="320">
        <v>-7.1341860056578195E-4</v>
      </c>
      <c r="M75" s="321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7" t="str">
        <f t="shared" si="6"/>
        <v>AB4</v>
      </c>
      <c r="D76" s="223" t="s">
        <v>225</v>
      </c>
      <c r="E76" s="314">
        <v>0.35376401507794197</v>
      </c>
      <c r="F76" s="314">
        <v>-33.35</v>
      </c>
      <c r="G76" s="314">
        <v>5.7212302499999996</v>
      </c>
      <c r="H76" s="314">
        <v>0.30333053043746</v>
      </c>
      <c r="I76" s="315">
        <v>40</v>
      </c>
      <c r="J76" s="316">
        <v>-1.7746347868875599E-2</v>
      </c>
      <c r="K76" s="316">
        <v>0.68256991216863605</v>
      </c>
      <c r="L76" s="316">
        <v>-1.3911792841456701E-3</v>
      </c>
      <c r="M76" s="317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7" t="str">
        <f t="shared" si="6"/>
        <v>PD1</v>
      </c>
      <c r="D77" s="223" t="s">
        <v>226</v>
      </c>
      <c r="E77" s="305">
        <v>1.489402246</v>
      </c>
      <c r="F77" s="305">
        <v>-32.425267750000003</v>
      </c>
      <c r="G77" s="305">
        <v>8.1732612079999996</v>
      </c>
      <c r="H77" s="305">
        <v>0.390598736</v>
      </c>
      <c r="I77" s="307">
        <v>40</v>
      </c>
      <c r="J77" s="308">
        <v>0</v>
      </c>
      <c r="K77" s="308">
        <v>0</v>
      </c>
      <c r="L77" s="308">
        <v>0</v>
      </c>
      <c r="M77" s="309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7" t="str">
        <f t="shared" si="6"/>
        <v>PD2</v>
      </c>
      <c r="D78" s="223" t="s">
        <v>227</v>
      </c>
      <c r="E78" s="305">
        <v>2.5784172540000001</v>
      </c>
      <c r="F78" s="305">
        <v>-34.732126100000002</v>
      </c>
      <c r="G78" s="305">
        <v>6.4805035139999996</v>
      </c>
      <c r="H78" s="305">
        <v>0.140772912</v>
      </c>
      <c r="I78" s="307">
        <v>40</v>
      </c>
      <c r="J78" s="308">
        <v>0</v>
      </c>
      <c r="K78" s="308">
        <v>0</v>
      </c>
      <c r="L78" s="308">
        <v>0</v>
      </c>
      <c r="M78" s="309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7" t="str">
        <f t="shared" si="6"/>
        <v>PD3</v>
      </c>
      <c r="D79" s="223" t="s">
        <v>228</v>
      </c>
      <c r="E79" s="305">
        <v>3.2</v>
      </c>
      <c r="F79" s="305">
        <v>-35.799999999999997</v>
      </c>
      <c r="G79" s="305">
        <v>8.4</v>
      </c>
      <c r="H79" s="305">
        <v>9.3848608E-2</v>
      </c>
      <c r="I79" s="307">
        <v>40</v>
      </c>
      <c r="J79" s="308">
        <v>0</v>
      </c>
      <c r="K79" s="308">
        <v>0</v>
      </c>
      <c r="L79" s="308">
        <v>0</v>
      </c>
      <c r="M79" s="309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7" t="str">
        <f t="shared" si="6"/>
        <v>PD4</v>
      </c>
      <c r="D80" s="223" t="s">
        <v>229</v>
      </c>
      <c r="E80" s="305">
        <v>3.85</v>
      </c>
      <c r="F80" s="305">
        <v>-37</v>
      </c>
      <c r="G80" s="305">
        <v>10.2405021</v>
      </c>
      <c r="H80" s="305">
        <v>4.6924304E-2</v>
      </c>
      <c r="I80" s="307">
        <v>40</v>
      </c>
      <c r="J80" s="308">
        <v>0</v>
      </c>
      <c r="K80" s="308">
        <v>0</v>
      </c>
      <c r="L80" s="308">
        <v>0</v>
      </c>
      <c r="M80" s="309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7" t="str">
        <f t="shared" si="6"/>
        <v>PD5</v>
      </c>
      <c r="D81" s="223" t="s">
        <v>230</v>
      </c>
      <c r="E81" s="305">
        <v>4.7462813920000002</v>
      </c>
      <c r="F81" s="305">
        <v>-38.750429390000001</v>
      </c>
      <c r="G81" s="305">
        <v>10.27533341</v>
      </c>
      <c r="H81" s="305">
        <v>0</v>
      </c>
      <c r="I81" s="307">
        <v>40</v>
      </c>
      <c r="J81" s="308">
        <v>0</v>
      </c>
      <c r="K81" s="308">
        <v>0</v>
      </c>
      <c r="L81" s="308">
        <v>0</v>
      </c>
      <c r="M81" s="309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7" t="str">
        <f t="shared" si="6"/>
        <v>DP3</v>
      </c>
      <c r="D82" s="223" t="s">
        <v>231</v>
      </c>
      <c r="E82" s="318">
        <v>1.7110739256233101</v>
      </c>
      <c r="F82" s="318">
        <v>-35.799999999999997</v>
      </c>
      <c r="G82" s="318">
        <v>8.4</v>
      </c>
      <c r="H82" s="318">
        <v>7.0254583920868696E-2</v>
      </c>
      <c r="I82" s="319">
        <v>40</v>
      </c>
      <c r="J82" s="320">
        <v>-7.4538113411129703E-2</v>
      </c>
      <c r="K82" s="320">
        <v>1.04630053886108</v>
      </c>
      <c r="L82" s="320">
        <v>-3.6720793281783798E-4</v>
      </c>
      <c r="M82" s="321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7" t="str">
        <f t="shared" si="6"/>
        <v>DP4</v>
      </c>
      <c r="D83" s="223" t="s">
        <v>232</v>
      </c>
      <c r="E83" s="314">
        <v>1.88346094379506</v>
      </c>
      <c r="F83" s="314">
        <v>-37</v>
      </c>
      <c r="G83" s="314">
        <v>10.2405021</v>
      </c>
      <c r="H83" s="314">
        <v>2.7547042254160901E-2</v>
      </c>
      <c r="I83" s="315">
        <v>40</v>
      </c>
      <c r="J83" s="316">
        <v>-0.12530997479160699</v>
      </c>
      <c r="K83" s="316">
        <v>1.62759988176077</v>
      </c>
      <c r="L83" s="316">
        <v>-1.10508201486912E-4</v>
      </c>
      <c r="M83" s="317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7" t="str">
        <f t="shared" si="6"/>
        <v>MF1</v>
      </c>
      <c r="D84" s="223" t="s">
        <v>233</v>
      </c>
      <c r="E84" s="305">
        <v>2.1163530869999998</v>
      </c>
      <c r="F84" s="305">
        <v>-34.262862310000003</v>
      </c>
      <c r="G84" s="305">
        <v>5.1763874239999996</v>
      </c>
      <c r="H84" s="305">
        <v>0.160694541</v>
      </c>
      <c r="I84" s="307">
        <v>40</v>
      </c>
      <c r="J84" s="308">
        <v>0</v>
      </c>
      <c r="K84" s="308">
        <v>0</v>
      </c>
      <c r="L84" s="308">
        <v>0</v>
      </c>
      <c r="M84" s="309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7" t="str">
        <f t="shared" si="6"/>
        <v>MF2</v>
      </c>
      <c r="D85" s="223" t="s">
        <v>234</v>
      </c>
      <c r="E85" s="305">
        <v>2.248633329</v>
      </c>
      <c r="F85" s="305">
        <v>-34.542843070000004</v>
      </c>
      <c r="G85" s="305">
        <v>5.5545244839999999</v>
      </c>
      <c r="H85" s="305">
        <v>0.14082196299999999</v>
      </c>
      <c r="I85" s="307">
        <v>40</v>
      </c>
      <c r="J85" s="308">
        <v>0</v>
      </c>
      <c r="K85" s="308">
        <v>0</v>
      </c>
      <c r="L85" s="308">
        <v>0</v>
      </c>
      <c r="M85" s="309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7" t="str">
        <f t="shared" si="6"/>
        <v>MF3</v>
      </c>
      <c r="D86" s="223" t="s">
        <v>235</v>
      </c>
      <c r="E86" s="305">
        <v>2.387761791</v>
      </c>
      <c r="F86" s="305">
        <v>-34.721360509999997</v>
      </c>
      <c r="G86" s="305">
        <v>5.8164304019999999</v>
      </c>
      <c r="H86" s="305">
        <v>0.120819368</v>
      </c>
      <c r="I86" s="307">
        <v>40</v>
      </c>
      <c r="J86" s="308">
        <v>0</v>
      </c>
      <c r="K86" s="308">
        <v>0</v>
      </c>
      <c r="L86" s="308">
        <v>0</v>
      </c>
      <c r="M86" s="309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7" t="str">
        <f t="shared" si="6"/>
        <v>MF4</v>
      </c>
      <c r="D87" s="223" t="s">
        <v>236</v>
      </c>
      <c r="E87" s="305">
        <v>2.5187775189999999</v>
      </c>
      <c r="F87" s="305">
        <v>-35.033375419999999</v>
      </c>
      <c r="G87" s="305">
        <v>6.224063396</v>
      </c>
      <c r="H87" s="305">
        <v>0.10107817199999999</v>
      </c>
      <c r="I87" s="307">
        <v>40</v>
      </c>
      <c r="J87" s="308">
        <v>0</v>
      </c>
      <c r="K87" s="308">
        <v>0</v>
      </c>
      <c r="L87" s="308">
        <v>0</v>
      </c>
      <c r="M87" s="309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7" t="str">
        <f t="shared" si="6"/>
        <v>MF5</v>
      </c>
      <c r="D88" s="223" t="s">
        <v>237</v>
      </c>
      <c r="E88" s="305">
        <v>2.656440592</v>
      </c>
      <c r="F88" s="305">
        <v>-35.251692669999997</v>
      </c>
      <c r="G88" s="305">
        <v>6.5182658619999998</v>
      </c>
      <c r="H88" s="305">
        <v>8.1205866000000002E-2</v>
      </c>
      <c r="I88" s="307">
        <v>40</v>
      </c>
      <c r="J88" s="308">
        <v>0</v>
      </c>
      <c r="K88" s="308">
        <v>0</v>
      </c>
      <c r="L88" s="308">
        <v>0</v>
      </c>
      <c r="M88" s="309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7" t="str">
        <f t="shared" si="6"/>
        <v>FM3</v>
      </c>
      <c r="D89" s="223" t="s">
        <v>238</v>
      </c>
      <c r="E89" s="318">
        <v>1.2328654654123199</v>
      </c>
      <c r="F89" s="318">
        <v>-34.721360509999997</v>
      </c>
      <c r="G89" s="318">
        <v>5.8164304019999999</v>
      </c>
      <c r="H89" s="318">
        <v>8.7335193020600194E-2</v>
      </c>
      <c r="I89" s="319">
        <v>40</v>
      </c>
      <c r="J89" s="320">
        <v>-4.0928399400390697E-2</v>
      </c>
      <c r="K89" s="320">
        <v>0.76729203945074098</v>
      </c>
      <c r="L89" s="320">
        <v>-2.23202741619469E-3</v>
      </c>
      <c r="M89" s="321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7" t="str">
        <f t="shared" si="6"/>
        <v>FM4</v>
      </c>
      <c r="D90" s="223" t="s">
        <v>239</v>
      </c>
      <c r="E90" s="314">
        <v>1.0443537680583199</v>
      </c>
      <c r="F90" s="314">
        <v>-35.033375419999999</v>
      </c>
      <c r="G90" s="314">
        <v>6.224063396</v>
      </c>
      <c r="H90" s="314">
        <v>5.0291716040989698E-2</v>
      </c>
      <c r="I90" s="315">
        <v>40</v>
      </c>
      <c r="J90" s="316">
        <v>-5.3583022235768898E-2</v>
      </c>
      <c r="K90" s="316">
        <v>0.99959009039973401</v>
      </c>
      <c r="L90" s="316">
        <v>-2.17584483209612E-3</v>
      </c>
      <c r="M90" s="317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7" t="str">
        <f t="shared" si="6"/>
        <v>HD3</v>
      </c>
      <c r="D91" s="223" t="s">
        <v>240</v>
      </c>
      <c r="E91" s="305">
        <v>2.579251014</v>
      </c>
      <c r="F91" s="305">
        <v>-35.681614400000001</v>
      </c>
      <c r="G91" s="305">
        <v>6.685797612</v>
      </c>
      <c r="H91" s="305">
        <v>0.19955409900000001</v>
      </c>
      <c r="I91" s="307">
        <v>40</v>
      </c>
      <c r="J91" s="308">
        <v>0</v>
      </c>
      <c r="K91" s="308">
        <v>0</v>
      </c>
      <c r="L91" s="308">
        <v>0</v>
      </c>
      <c r="M91" s="309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7" t="str">
        <f t="shared" si="6"/>
        <v>HD4</v>
      </c>
      <c r="D92" s="223" t="s">
        <v>241</v>
      </c>
      <c r="E92" s="305">
        <v>3.0084345560000001</v>
      </c>
      <c r="F92" s="305">
        <v>-36.607845269999999</v>
      </c>
      <c r="G92" s="305">
        <v>7.3211869529999998</v>
      </c>
      <c r="H92" s="305">
        <v>0.154966031</v>
      </c>
      <c r="I92" s="307">
        <v>40</v>
      </c>
      <c r="J92" s="308">
        <v>0</v>
      </c>
      <c r="K92" s="308">
        <v>0</v>
      </c>
      <c r="L92" s="308">
        <v>0</v>
      </c>
      <c r="M92" s="309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242</v>
      </c>
      <c r="E93" s="318">
        <v>1.3010623280670599</v>
      </c>
      <c r="F93" s="318">
        <v>-35.681614400000001</v>
      </c>
      <c r="G93" s="318">
        <v>6.685797612</v>
      </c>
      <c r="H93" s="318">
        <v>0.14092666704225201</v>
      </c>
      <c r="I93" s="319">
        <v>40</v>
      </c>
      <c r="J93" s="320">
        <v>-4.7342808824630003E-2</v>
      </c>
      <c r="K93" s="320">
        <v>0.81416912533326502</v>
      </c>
      <c r="L93" s="320">
        <v>-1.0600643623825999E-3</v>
      </c>
      <c r="M93" s="321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243</v>
      </c>
      <c r="E94" s="322">
        <v>1.2569600366115099</v>
      </c>
      <c r="F94" s="322">
        <v>-36.607845269999999</v>
      </c>
      <c r="G94" s="322">
        <v>7.3211869529999998</v>
      </c>
      <c r="H94" s="322">
        <v>7.7695999446950006E-2</v>
      </c>
      <c r="I94" s="323">
        <v>40</v>
      </c>
      <c r="J94" s="324">
        <v>-6.9682598068340706E-2</v>
      </c>
      <c r="K94" s="324">
        <v>1.13797018307135</v>
      </c>
      <c r="L94" s="324">
        <v>-8.5220021901797499E-4</v>
      </c>
      <c r="M94" s="325">
        <v>0.19210675752294901</v>
      </c>
    </row>
    <row r="95" spans="1:13">
      <c r="A95" s="128" t="s">
        <v>245</v>
      </c>
      <c r="B95" s="128" t="s">
        <v>50</v>
      </c>
      <c r="C95" s="128" t="s">
        <v>317</v>
      </c>
      <c r="D95" s="231" t="s">
        <v>272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8" t="s">
        <v>245</v>
      </c>
      <c r="B96" s="128" t="s">
        <v>55</v>
      </c>
      <c r="C96" s="128" t="s">
        <v>322</v>
      </c>
      <c r="D96" s="231" t="s">
        <v>272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8" t="s">
        <v>245</v>
      </c>
      <c r="B97" s="128" t="s">
        <v>60</v>
      </c>
      <c r="C97" s="128" t="s">
        <v>327</v>
      </c>
      <c r="D97" s="231" t="s">
        <v>272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8" t="s">
        <v>245</v>
      </c>
      <c r="B98" s="128" t="s">
        <v>65</v>
      </c>
      <c r="C98" s="128" t="s">
        <v>332</v>
      </c>
      <c r="D98" s="231" t="s">
        <v>272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8" t="s">
        <v>245</v>
      </c>
      <c r="B99" s="128" t="s">
        <v>18</v>
      </c>
      <c r="C99" s="128" t="s">
        <v>285</v>
      </c>
      <c r="D99" s="231" t="s">
        <v>272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8" t="s">
        <v>245</v>
      </c>
      <c r="B100" s="128" t="s">
        <v>22</v>
      </c>
      <c r="C100" s="128" t="s">
        <v>289</v>
      </c>
      <c r="D100" s="231" t="s">
        <v>272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8" t="s">
        <v>245</v>
      </c>
      <c r="B101" s="128" t="s">
        <v>26</v>
      </c>
      <c r="C101" s="128" t="s">
        <v>293</v>
      </c>
      <c r="D101" s="231" t="s">
        <v>272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8" t="s">
        <v>245</v>
      </c>
      <c r="B102" s="128" t="s">
        <v>30</v>
      </c>
      <c r="C102" s="128" t="s">
        <v>297</v>
      </c>
      <c r="D102" s="231" t="s">
        <v>272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8" t="s">
        <v>245</v>
      </c>
      <c r="B103" s="128" t="s">
        <v>34</v>
      </c>
      <c r="C103" s="128" t="s">
        <v>301</v>
      </c>
      <c r="D103" s="231" t="s">
        <v>272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8" t="s">
        <v>245</v>
      </c>
      <c r="B104" s="128" t="s">
        <v>38</v>
      </c>
      <c r="C104" s="128" t="s">
        <v>305</v>
      </c>
      <c r="D104" s="231" t="s">
        <v>272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8" t="s">
        <v>245</v>
      </c>
      <c r="B105" s="128" t="s">
        <v>42</v>
      </c>
      <c r="C105" s="128" t="s">
        <v>309</v>
      </c>
      <c r="D105" s="231" t="s">
        <v>272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8" t="s">
        <v>245</v>
      </c>
      <c r="B106" s="128" t="s">
        <v>46</v>
      </c>
      <c r="C106" s="128" t="s">
        <v>313</v>
      </c>
      <c r="D106" s="231" t="s">
        <v>272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8" t="s">
        <v>245</v>
      </c>
      <c r="B107" s="128" t="s">
        <v>51</v>
      </c>
      <c r="C107" s="128" t="s">
        <v>318</v>
      </c>
      <c r="D107" s="231" t="s">
        <v>272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8" t="s">
        <v>245</v>
      </c>
      <c r="B108" s="128" t="s">
        <v>56</v>
      </c>
      <c r="C108" s="128" t="s">
        <v>323</v>
      </c>
      <c r="D108" s="231" t="s">
        <v>272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8" t="s">
        <v>245</v>
      </c>
      <c r="B109" s="128" t="s">
        <v>61</v>
      </c>
      <c r="C109" s="128" t="s">
        <v>328</v>
      </c>
      <c r="D109" s="231" t="s">
        <v>272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8" t="s">
        <v>245</v>
      </c>
      <c r="B110" s="128" t="s">
        <v>66</v>
      </c>
      <c r="C110" s="128" t="s">
        <v>333</v>
      </c>
      <c r="D110" s="231" t="s">
        <v>272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8" t="s">
        <v>245</v>
      </c>
      <c r="B111" s="128" t="s">
        <v>6</v>
      </c>
      <c r="C111" s="128" t="s">
        <v>273</v>
      </c>
      <c r="D111" s="231" t="s">
        <v>272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8" t="s">
        <v>245</v>
      </c>
      <c r="B112" s="128" t="s">
        <v>7</v>
      </c>
      <c r="C112" s="128" t="s">
        <v>274</v>
      </c>
      <c r="D112" s="231" t="s">
        <v>272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8" t="s">
        <v>245</v>
      </c>
      <c r="B113" s="128" t="s">
        <v>8</v>
      </c>
      <c r="C113" s="128" t="s">
        <v>275</v>
      </c>
      <c r="D113" s="231" t="s">
        <v>272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8" t="s">
        <v>245</v>
      </c>
      <c r="B114" s="128" t="s">
        <v>9</v>
      </c>
      <c r="C114" s="128" t="s">
        <v>276</v>
      </c>
      <c r="D114" s="231" t="s">
        <v>272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8" t="s">
        <v>245</v>
      </c>
      <c r="B115" s="128" t="s">
        <v>19</v>
      </c>
      <c r="C115" s="128" t="s">
        <v>286</v>
      </c>
      <c r="D115" s="231" t="s">
        <v>272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8" t="s">
        <v>245</v>
      </c>
      <c r="B116" s="128" t="s">
        <v>23</v>
      </c>
      <c r="C116" s="128" t="s">
        <v>290</v>
      </c>
      <c r="D116" s="231" t="s">
        <v>272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8" t="s">
        <v>245</v>
      </c>
      <c r="B117" s="128" t="s">
        <v>27</v>
      </c>
      <c r="C117" s="128" t="s">
        <v>294</v>
      </c>
      <c r="D117" s="231" t="s">
        <v>272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8" t="s">
        <v>245</v>
      </c>
      <c r="B118" s="128" t="s">
        <v>31</v>
      </c>
      <c r="C118" s="128" t="s">
        <v>298</v>
      </c>
      <c r="D118" s="231" t="s">
        <v>272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8" t="s">
        <v>245</v>
      </c>
      <c r="B119" s="128" t="s">
        <v>10</v>
      </c>
      <c r="C119" s="128" t="s">
        <v>277</v>
      </c>
      <c r="D119" s="231" t="s">
        <v>272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8" t="s">
        <v>245</v>
      </c>
      <c r="B120" s="128" t="s">
        <v>12</v>
      </c>
      <c r="C120" s="128" t="s">
        <v>279</v>
      </c>
      <c r="D120" s="231" t="s">
        <v>272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8" t="s">
        <v>245</v>
      </c>
      <c r="B121" s="128" t="s">
        <v>14</v>
      </c>
      <c r="C121" s="128" t="s">
        <v>281</v>
      </c>
      <c r="D121" s="231" t="s">
        <v>272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8" t="s">
        <v>245</v>
      </c>
      <c r="B122" s="128" t="s">
        <v>16</v>
      </c>
      <c r="C122" s="128" t="s">
        <v>283</v>
      </c>
      <c r="D122" s="231" t="s">
        <v>272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8" t="s">
        <v>245</v>
      </c>
      <c r="B123" s="128" t="s">
        <v>52</v>
      </c>
      <c r="C123" s="128" t="s">
        <v>319</v>
      </c>
      <c r="D123" s="231" t="s">
        <v>272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8" t="s">
        <v>245</v>
      </c>
      <c r="B124" s="128" t="s">
        <v>57</v>
      </c>
      <c r="C124" s="128" t="s">
        <v>324</v>
      </c>
      <c r="D124" s="231" t="s">
        <v>272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8" t="s">
        <v>245</v>
      </c>
      <c r="B125" s="128" t="s">
        <v>62</v>
      </c>
      <c r="C125" s="128" t="s">
        <v>329</v>
      </c>
      <c r="D125" s="231" t="s">
        <v>272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8" t="s">
        <v>245</v>
      </c>
      <c r="B126" s="128" t="s">
        <v>67</v>
      </c>
      <c r="C126" s="128" t="s">
        <v>334</v>
      </c>
      <c r="D126" s="231" t="s">
        <v>272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8" t="s">
        <v>245</v>
      </c>
      <c r="B127" s="128" t="s">
        <v>20</v>
      </c>
      <c r="C127" s="128" t="s">
        <v>287</v>
      </c>
      <c r="D127" s="231" t="s">
        <v>272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8" t="s">
        <v>245</v>
      </c>
      <c r="B128" s="128" t="s">
        <v>24</v>
      </c>
      <c r="C128" s="128" t="s">
        <v>291</v>
      </c>
      <c r="D128" s="231" t="s">
        <v>272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8" t="s">
        <v>245</v>
      </c>
      <c r="B129" s="128" t="s">
        <v>28</v>
      </c>
      <c r="C129" s="128" t="s">
        <v>295</v>
      </c>
      <c r="D129" s="231" t="s">
        <v>272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8" t="s">
        <v>245</v>
      </c>
      <c r="B130" s="128" t="s">
        <v>32</v>
      </c>
      <c r="C130" s="128" t="s">
        <v>299</v>
      </c>
      <c r="D130" s="231" t="s">
        <v>272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8" t="s">
        <v>245</v>
      </c>
      <c r="B131" s="128" t="s">
        <v>21</v>
      </c>
      <c r="C131" s="128" t="s">
        <v>288</v>
      </c>
      <c r="D131" s="231" t="s">
        <v>272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8" t="s">
        <v>245</v>
      </c>
      <c r="B132" s="128" t="s">
        <v>25</v>
      </c>
      <c r="C132" s="128" t="s">
        <v>292</v>
      </c>
      <c r="D132" s="231" t="s">
        <v>272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8" t="s">
        <v>245</v>
      </c>
      <c r="B133" s="128" t="s">
        <v>29</v>
      </c>
      <c r="C133" s="128" t="s">
        <v>296</v>
      </c>
      <c r="D133" s="231" t="s">
        <v>272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8" t="s">
        <v>245</v>
      </c>
      <c r="B134" s="128" t="s">
        <v>33</v>
      </c>
      <c r="C134" s="128" t="s">
        <v>300</v>
      </c>
      <c r="D134" s="231" t="s">
        <v>272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8" t="s">
        <v>245</v>
      </c>
      <c r="B135" s="128" t="s">
        <v>35</v>
      </c>
      <c r="C135" s="128" t="s">
        <v>302</v>
      </c>
      <c r="D135" s="231" t="s">
        <v>272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8" t="s">
        <v>245</v>
      </c>
      <c r="B136" s="128" t="s">
        <v>39</v>
      </c>
      <c r="C136" s="128" t="s">
        <v>306</v>
      </c>
      <c r="D136" s="231" t="s">
        <v>272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8" t="s">
        <v>245</v>
      </c>
      <c r="B137" s="128" t="s">
        <v>43</v>
      </c>
      <c r="C137" s="128" t="s">
        <v>310</v>
      </c>
      <c r="D137" s="231" t="s">
        <v>272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8" t="s">
        <v>245</v>
      </c>
      <c r="B138" s="128" t="s">
        <v>47</v>
      </c>
      <c r="C138" s="128" t="s">
        <v>314</v>
      </c>
      <c r="D138" s="231" t="s">
        <v>272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8" t="s">
        <v>245</v>
      </c>
      <c r="B139" s="128" t="s">
        <v>36</v>
      </c>
      <c r="C139" s="128" t="s">
        <v>303</v>
      </c>
      <c r="D139" s="231" t="s">
        <v>272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8" t="s">
        <v>245</v>
      </c>
      <c r="B140" s="128" t="s">
        <v>40</v>
      </c>
      <c r="C140" s="128" t="s">
        <v>307</v>
      </c>
      <c r="D140" s="231" t="s">
        <v>272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8" t="s">
        <v>245</v>
      </c>
      <c r="B141" s="128" t="s">
        <v>44</v>
      </c>
      <c r="C141" s="128" t="s">
        <v>311</v>
      </c>
      <c r="D141" s="231" t="s">
        <v>272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8" t="s">
        <v>245</v>
      </c>
      <c r="B142" s="128" t="s">
        <v>48</v>
      </c>
      <c r="C142" s="128" t="s">
        <v>315</v>
      </c>
      <c r="D142" s="231" t="s">
        <v>272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8" t="s">
        <v>245</v>
      </c>
      <c r="B143" s="128" t="s">
        <v>11</v>
      </c>
      <c r="C143" s="128" t="s">
        <v>278</v>
      </c>
      <c r="D143" s="231" t="s">
        <v>272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8" t="s">
        <v>245</v>
      </c>
      <c r="B144" s="128" t="s">
        <v>13</v>
      </c>
      <c r="C144" s="128" t="s">
        <v>280</v>
      </c>
      <c r="D144" s="231" t="s">
        <v>272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8" t="s">
        <v>245</v>
      </c>
      <c r="B145" s="128" t="s">
        <v>15</v>
      </c>
      <c r="C145" s="128" t="s">
        <v>282</v>
      </c>
      <c r="D145" s="231" t="s">
        <v>272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8" t="s">
        <v>245</v>
      </c>
      <c r="B146" s="128" t="s">
        <v>17</v>
      </c>
      <c r="C146" s="128" t="s">
        <v>284</v>
      </c>
      <c r="D146" s="231" t="s">
        <v>272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8" t="s">
        <v>245</v>
      </c>
      <c r="B147" s="128" t="s">
        <v>37</v>
      </c>
      <c r="C147" s="128" t="s">
        <v>304</v>
      </c>
      <c r="D147" s="231" t="s">
        <v>272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8" t="s">
        <v>245</v>
      </c>
      <c r="B148" s="128" t="s">
        <v>41</v>
      </c>
      <c r="C148" s="128" t="s">
        <v>308</v>
      </c>
      <c r="D148" s="231" t="s">
        <v>272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8" t="s">
        <v>245</v>
      </c>
      <c r="B149" s="128" t="s">
        <v>45</v>
      </c>
      <c r="C149" s="128" t="s">
        <v>312</v>
      </c>
      <c r="D149" s="231" t="s">
        <v>272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8" t="s">
        <v>245</v>
      </c>
      <c r="B150" s="128" t="s">
        <v>49</v>
      </c>
      <c r="C150" s="128" t="s">
        <v>316</v>
      </c>
      <c r="D150" s="231" t="s">
        <v>272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8" t="s">
        <v>245</v>
      </c>
      <c r="B151" s="128" t="s">
        <v>53</v>
      </c>
      <c r="C151" s="128" t="s">
        <v>320</v>
      </c>
      <c r="D151" s="231" t="s">
        <v>272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8" t="s">
        <v>245</v>
      </c>
      <c r="B152" s="128" t="s">
        <v>58</v>
      </c>
      <c r="C152" s="128" t="s">
        <v>325</v>
      </c>
      <c r="D152" s="231" t="s">
        <v>272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8" t="s">
        <v>245</v>
      </c>
      <c r="B153" s="128" t="s">
        <v>63</v>
      </c>
      <c r="C153" s="128" t="s">
        <v>330</v>
      </c>
      <c r="D153" s="231" t="s">
        <v>272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8" t="s">
        <v>245</v>
      </c>
      <c r="B154" s="128" t="s">
        <v>68</v>
      </c>
      <c r="C154" s="128" t="s">
        <v>335</v>
      </c>
      <c r="D154" s="231" t="s">
        <v>272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8" t="s">
        <v>245</v>
      </c>
      <c r="B155" s="128" t="s">
        <v>54</v>
      </c>
      <c r="C155" s="128" t="s">
        <v>321</v>
      </c>
      <c r="D155" s="231" t="s">
        <v>272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8" t="s">
        <v>245</v>
      </c>
      <c r="B156" s="128" t="s">
        <v>59</v>
      </c>
      <c r="C156" s="128" t="s">
        <v>326</v>
      </c>
      <c r="D156" s="231" t="s">
        <v>272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8" t="s">
        <v>245</v>
      </c>
      <c r="B157" s="128" t="s">
        <v>64</v>
      </c>
      <c r="C157" s="128" t="s">
        <v>331</v>
      </c>
      <c r="D157" s="231" t="s">
        <v>272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8" t="s">
        <v>245</v>
      </c>
      <c r="B158" s="128" t="s">
        <v>69</v>
      </c>
      <c r="C158" s="128" t="s">
        <v>336</v>
      </c>
      <c r="D158" s="231" t="s">
        <v>272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8" customWidth="1"/>
    <col min="16" max="16" width="16.5703125" style="233" customWidth="1"/>
    <col min="17" max="16384" width="11.42578125" style="233"/>
  </cols>
  <sheetData>
    <row r="1" spans="1:16" s="232" customFormat="1">
      <c r="A1" s="131" t="s">
        <v>458</v>
      </c>
      <c r="B1" s="128"/>
      <c r="D1" s="213" t="s">
        <v>547</v>
      </c>
    </row>
    <row r="2" spans="1:16">
      <c r="A2" s="233"/>
      <c r="B2" s="232" t="s">
        <v>459</v>
      </c>
    </row>
    <row r="3" spans="1:16" ht="20.100000000000001" customHeight="1">
      <c r="A3" s="349" t="s">
        <v>248</v>
      </c>
      <c r="B3" s="234" t="s">
        <v>86</v>
      </c>
      <c r="C3" s="235"/>
      <c r="D3" s="351" t="s">
        <v>460</v>
      </c>
      <c r="E3" s="352"/>
      <c r="F3" s="352"/>
      <c r="G3" s="352"/>
      <c r="H3" s="352"/>
      <c r="I3" s="352"/>
      <c r="J3" s="353"/>
      <c r="K3" s="236"/>
      <c r="L3" s="236"/>
      <c r="M3" s="236"/>
      <c r="N3" s="236"/>
      <c r="O3" s="237"/>
      <c r="P3" s="236"/>
    </row>
    <row r="4" spans="1:16" ht="20.100000000000001" customHeight="1">
      <c r="A4" s="350"/>
      <c r="B4" s="238"/>
      <c r="C4" s="239"/>
      <c r="D4" s="240" t="s">
        <v>87</v>
      </c>
      <c r="E4" s="240" t="s">
        <v>88</v>
      </c>
      <c r="F4" s="240" t="s">
        <v>89</v>
      </c>
      <c r="G4" s="240" t="s">
        <v>90</v>
      </c>
      <c r="H4" s="240" t="s">
        <v>91</v>
      </c>
      <c r="I4" s="240" t="s">
        <v>92</v>
      </c>
      <c r="J4" s="240" t="s">
        <v>93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94</v>
      </c>
      <c r="C5" s="239"/>
      <c r="D5" s="240" t="s">
        <v>95</v>
      </c>
      <c r="E5" s="240" t="s">
        <v>96</v>
      </c>
      <c r="F5" s="240" t="s">
        <v>97</v>
      </c>
      <c r="G5" s="240" t="s">
        <v>98</v>
      </c>
      <c r="H5" s="240" t="s">
        <v>99</v>
      </c>
      <c r="I5" s="240" t="s">
        <v>100</v>
      </c>
      <c r="J5" s="240" t="s">
        <v>101</v>
      </c>
      <c r="K5" s="240" t="s">
        <v>102</v>
      </c>
      <c r="L5" s="241" t="s">
        <v>103</v>
      </c>
      <c r="M5" s="241" t="s">
        <v>104</v>
      </c>
      <c r="N5" s="243" t="s">
        <v>147</v>
      </c>
      <c r="O5" s="243" t="s">
        <v>250</v>
      </c>
      <c r="P5" s="244" t="s">
        <v>249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105</v>
      </c>
      <c r="C7" s="248" t="s">
        <v>106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102</v>
      </c>
      <c r="M7" s="250">
        <f t="shared" ref="M7:M21" si="0">MAX(D7:J7)</f>
        <v>1</v>
      </c>
      <c r="N7" s="251" t="s">
        <v>368</v>
      </c>
      <c r="O7" s="246"/>
      <c r="P7" s="240"/>
    </row>
    <row r="8" spans="1:16" ht="21" customHeight="1">
      <c r="A8" s="247">
        <v>2</v>
      </c>
      <c r="B8" s="240" t="s">
        <v>107</v>
      </c>
      <c r="C8" s="248" t="s">
        <v>108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102</v>
      </c>
      <c r="M8" s="250">
        <f t="shared" si="0"/>
        <v>1</v>
      </c>
      <c r="N8" s="251" t="s">
        <v>368</v>
      </c>
      <c r="O8" s="246"/>
      <c r="P8" s="240"/>
    </row>
    <row r="9" spans="1:16" ht="21" customHeight="1">
      <c r="A9" s="247">
        <v>3</v>
      </c>
      <c r="B9" s="240" t="s">
        <v>246</v>
      </c>
      <c r="C9" s="252" t="s">
        <v>5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102</v>
      </c>
      <c r="M9" s="250">
        <f t="shared" ref="M9" si="1">MAX(D9:J9)</f>
        <v>1</v>
      </c>
      <c r="N9" s="251" t="s">
        <v>5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109</v>
      </c>
      <c r="C11" s="256" t="s">
        <v>110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96</v>
      </c>
      <c r="M11" s="250">
        <f t="shared" si="0"/>
        <v>1.0522626697461936</v>
      </c>
      <c r="N11" s="251" t="s">
        <v>253</v>
      </c>
      <c r="O11" s="246" t="s">
        <v>251</v>
      </c>
      <c r="P11" s="240"/>
    </row>
    <row r="12" spans="1:16">
      <c r="A12" s="247">
        <v>5</v>
      </c>
      <c r="B12" s="240" t="s">
        <v>111</v>
      </c>
      <c r="C12" s="256" t="s">
        <v>112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95</v>
      </c>
      <c r="M12" s="250">
        <f t="shared" si="0"/>
        <v>1.0358469949391176</v>
      </c>
      <c r="N12" s="251" t="s">
        <v>253</v>
      </c>
      <c r="O12" s="246" t="s">
        <v>251</v>
      </c>
      <c r="P12" s="240"/>
    </row>
    <row r="13" spans="1:16">
      <c r="A13" s="247">
        <v>6</v>
      </c>
      <c r="B13" s="240" t="s">
        <v>113</v>
      </c>
      <c r="C13" s="256" t="s">
        <v>114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95</v>
      </c>
      <c r="M13" s="250">
        <f t="shared" si="0"/>
        <v>1.069856584592316</v>
      </c>
      <c r="N13" s="251" t="s">
        <v>253</v>
      </c>
      <c r="O13" s="246" t="s">
        <v>251</v>
      </c>
      <c r="P13" s="240"/>
    </row>
    <row r="14" spans="1:16" ht="21" customHeight="1">
      <c r="A14" s="247">
        <v>7</v>
      </c>
      <c r="B14" s="240" t="s">
        <v>115</v>
      </c>
      <c r="C14" s="256" t="s">
        <v>116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95</v>
      </c>
      <c r="M14" s="250">
        <f t="shared" si="0"/>
        <v>1.1052461688999999</v>
      </c>
      <c r="N14" s="251" t="s">
        <v>253</v>
      </c>
      <c r="O14" s="246" t="s">
        <v>251</v>
      </c>
      <c r="P14" s="240"/>
    </row>
    <row r="15" spans="1:16" ht="21" customHeight="1">
      <c r="A15" s="247">
        <v>8</v>
      </c>
      <c r="B15" s="240" t="s">
        <v>117</v>
      </c>
      <c r="C15" s="256" t="s">
        <v>118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96</v>
      </c>
      <c r="M15" s="250">
        <f t="shared" si="0"/>
        <v>1.0389446761000001</v>
      </c>
      <c r="N15" s="251" t="s">
        <v>253</v>
      </c>
      <c r="O15" s="246" t="s">
        <v>251</v>
      </c>
      <c r="P15" s="240"/>
    </row>
    <row r="16" spans="1:16" ht="21" customHeight="1">
      <c r="A16" s="247">
        <v>9</v>
      </c>
      <c r="B16" s="240" t="s">
        <v>123</v>
      </c>
      <c r="C16" s="256" t="s">
        <v>124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97</v>
      </c>
      <c r="M16" s="250">
        <f>MAX(D16:J16)</f>
        <v>1.2706602107</v>
      </c>
      <c r="N16" s="251" t="s">
        <v>253</v>
      </c>
      <c r="O16" s="246" t="s">
        <v>251</v>
      </c>
      <c r="P16" s="240"/>
    </row>
    <row r="17" spans="1:16" ht="21" customHeight="1">
      <c r="A17" s="247">
        <v>10</v>
      </c>
      <c r="B17" s="240" t="s">
        <v>119</v>
      </c>
      <c r="C17" s="257" t="s">
        <v>120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100</v>
      </c>
      <c r="M17" s="250">
        <f t="shared" si="0"/>
        <v>1.0355882019</v>
      </c>
      <c r="N17" s="251" t="s">
        <v>253</v>
      </c>
      <c r="O17" s="246" t="s">
        <v>252</v>
      </c>
      <c r="P17" s="240" t="s">
        <v>117</v>
      </c>
    </row>
    <row r="18" spans="1:16" ht="21" customHeight="1">
      <c r="A18" s="247">
        <v>11</v>
      </c>
      <c r="B18" s="240" t="s">
        <v>121</v>
      </c>
      <c r="C18" s="257" t="s">
        <v>122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99</v>
      </c>
      <c r="M18" s="250">
        <f t="shared" si="0"/>
        <v>1.1401797148999999</v>
      </c>
      <c r="N18" s="251" t="s">
        <v>253</v>
      </c>
      <c r="O18" s="246" t="s">
        <v>252</v>
      </c>
      <c r="P18" s="240" t="s">
        <v>123</v>
      </c>
    </row>
    <row r="19" spans="1:16" ht="21" customHeight="1">
      <c r="A19" s="247">
        <v>12</v>
      </c>
      <c r="B19" s="240" t="s">
        <v>125</v>
      </c>
      <c r="C19" s="257" t="s">
        <v>126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98</v>
      </c>
      <c r="M19" s="250">
        <f t="shared" si="0"/>
        <v>1.0552346931000001</v>
      </c>
      <c r="N19" s="251" t="s">
        <v>253</v>
      </c>
      <c r="O19" s="246" t="s">
        <v>252</v>
      </c>
      <c r="P19" s="240" t="s">
        <v>109</v>
      </c>
    </row>
    <row r="20" spans="1:16" ht="21" customHeight="1">
      <c r="A20" s="247">
        <v>13</v>
      </c>
      <c r="B20" s="240" t="s">
        <v>127</v>
      </c>
      <c r="C20" s="257" t="s">
        <v>128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95</v>
      </c>
      <c r="M20" s="250">
        <f t="shared" si="0"/>
        <v>1.0865859003</v>
      </c>
      <c r="N20" s="251" t="s">
        <v>253</v>
      </c>
      <c r="O20" s="246" t="s">
        <v>252</v>
      </c>
      <c r="P20" s="240" t="s">
        <v>111</v>
      </c>
    </row>
    <row r="21" spans="1:16" ht="24.75" customHeight="1">
      <c r="A21" s="247">
        <v>14</v>
      </c>
      <c r="B21" s="240" t="s">
        <v>129</v>
      </c>
      <c r="C21" s="257" t="s">
        <v>130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96</v>
      </c>
      <c r="M21" s="250">
        <f t="shared" si="0"/>
        <v>1.0522626697461936</v>
      </c>
      <c r="N21" s="251" t="s">
        <v>253</v>
      </c>
      <c r="O21" s="246" t="s">
        <v>252</v>
      </c>
      <c r="P21" s="240" t="s">
        <v>117</v>
      </c>
    </row>
    <row r="22" spans="1:16" ht="25.5">
      <c r="A22" s="247">
        <v>15</v>
      </c>
      <c r="B22" s="240" t="s">
        <v>131</v>
      </c>
      <c r="C22" s="258" t="s">
        <v>132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96</v>
      </c>
      <c r="M22" s="250">
        <f>MAX(D22:J22)</f>
        <v>1.03</v>
      </c>
      <c r="N22" s="251" t="s">
        <v>253</v>
      </c>
      <c r="O22" s="246" t="s">
        <v>252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32" priority="2" stopIfTrue="1" operator="equal">
      <formula>$M7</formula>
    </cfRule>
  </conditionalFormatting>
  <conditionalFormatting sqref="D9:J9">
    <cfRule type="cellIs" dxfId="31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Philipp Oberndoerfer</cp:lastModifiedBy>
  <cp:lastPrinted>2015-03-20T22:59:10Z</cp:lastPrinted>
  <dcterms:created xsi:type="dcterms:W3CDTF">2015-01-15T05:25:41Z</dcterms:created>
  <dcterms:modified xsi:type="dcterms:W3CDTF">2019-02-15T07:34:29Z</dcterms:modified>
</cp:coreProperties>
</file>